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R62" i="1"/>
  <c r="AL47"/>
  <c r="AL48"/>
  <c r="AK47"/>
  <c r="AK50" s="1"/>
  <c r="AK56" s="1"/>
  <c r="AK57" s="1"/>
  <c r="AK48"/>
  <c r="AJ47"/>
  <c r="AJ48"/>
  <c r="AI47"/>
  <c r="AI50" s="1"/>
  <c r="AI48"/>
  <c r="AG18"/>
  <c r="AH18"/>
  <c r="AG19"/>
  <c r="AH19"/>
  <c r="AG20"/>
  <c r="AH20"/>
  <c r="AG21"/>
  <c r="AH21"/>
  <c r="AG22"/>
  <c r="AH22"/>
  <c r="AG23"/>
  <c r="AH23"/>
  <c r="AG24"/>
  <c r="AH24"/>
  <c r="AG25"/>
  <c r="AH25"/>
  <c r="AG26"/>
  <c r="AH26"/>
  <c r="AG27"/>
  <c r="AH27"/>
  <c r="AG28"/>
  <c r="AH28"/>
  <c r="AG29"/>
  <c r="AH29"/>
  <c r="AG30"/>
  <c r="AH30"/>
  <c r="AG31"/>
  <c r="AH31"/>
  <c r="AG32"/>
  <c r="AH32"/>
  <c r="AG33"/>
  <c r="AH33"/>
  <c r="AG34"/>
  <c r="AH34"/>
  <c r="AG35"/>
  <c r="AH35"/>
  <c r="AG36"/>
  <c r="AH36"/>
  <c r="AG37"/>
  <c r="AH37"/>
  <c r="AG38"/>
  <c r="AH38"/>
  <c r="AG39"/>
  <c r="AG40"/>
  <c r="AG41"/>
  <c r="AG42"/>
  <c r="AH17"/>
  <c r="AG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17"/>
  <c r="J8"/>
  <c r="K8"/>
  <c r="L8"/>
  <c r="M8"/>
  <c r="N8"/>
  <c r="J9"/>
  <c r="K9"/>
  <c r="L9"/>
  <c r="M9"/>
  <c r="N9"/>
  <c r="J10"/>
  <c r="K10"/>
  <c r="L10"/>
  <c r="M10"/>
  <c r="M42" s="1"/>
  <c r="N10"/>
  <c r="J11"/>
  <c r="K11"/>
  <c r="L11"/>
  <c r="M11"/>
  <c r="N11"/>
  <c r="I9"/>
  <c r="I10"/>
  <c r="I11"/>
  <c r="I8"/>
  <c r="AE62"/>
  <c r="AD62"/>
  <c r="AC62"/>
  <c r="AB62"/>
  <c r="AA62"/>
  <c r="Z62"/>
  <c r="Y62"/>
  <c r="X62"/>
  <c r="W62"/>
  <c r="V62"/>
  <c r="U62"/>
  <c r="T62"/>
  <c r="S62"/>
  <c r="Q17"/>
  <c r="J19" l="1"/>
  <c r="N19"/>
  <c r="N13"/>
  <c r="I18"/>
  <c r="M18"/>
  <c r="L42"/>
  <c r="I17"/>
  <c r="L17"/>
  <c r="K19"/>
  <c r="J13"/>
  <c r="T13" s="1"/>
  <c r="I13"/>
  <c r="R13" s="1"/>
  <c r="M17"/>
  <c r="N39"/>
  <c r="K13"/>
  <c r="K17"/>
  <c r="N42"/>
  <c r="J42"/>
  <c r="L41"/>
  <c r="N40"/>
  <c r="J40"/>
  <c r="L39"/>
  <c r="N38"/>
  <c r="J38"/>
  <c r="L37"/>
  <c r="N36"/>
  <c r="J36"/>
  <c r="L35"/>
  <c r="N34"/>
  <c r="J34"/>
  <c r="L33"/>
  <c r="N32"/>
  <c r="J32"/>
  <c r="L31"/>
  <c r="N30"/>
  <c r="J30"/>
  <c r="L29"/>
  <c r="N28"/>
  <c r="J28"/>
  <c r="L27"/>
  <c r="N26"/>
  <c r="J26"/>
  <c r="L25"/>
  <c r="N24"/>
  <c r="J24"/>
  <c r="L23"/>
  <c r="N22"/>
  <c r="J22"/>
  <c r="L21"/>
  <c r="N20"/>
  <c r="J20"/>
  <c r="L19"/>
  <c r="N18"/>
  <c r="J18"/>
  <c r="J39"/>
  <c r="L13"/>
  <c r="X13" s="1"/>
  <c r="J17"/>
  <c r="N17"/>
  <c r="K42"/>
  <c r="M41"/>
  <c r="I41"/>
  <c r="K40"/>
  <c r="M39"/>
  <c r="I39"/>
  <c r="K38"/>
  <c r="M37"/>
  <c r="I37"/>
  <c r="K36"/>
  <c r="M35"/>
  <c r="I35"/>
  <c r="K34"/>
  <c r="M33"/>
  <c r="I33"/>
  <c r="K32"/>
  <c r="M31"/>
  <c r="I31"/>
  <c r="K30"/>
  <c r="M29"/>
  <c r="I29"/>
  <c r="K28"/>
  <c r="M27"/>
  <c r="I27"/>
  <c r="K26"/>
  <c r="M25"/>
  <c r="I25"/>
  <c r="K24"/>
  <c r="M23"/>
  <c r="I23"/>
  <c r="K22"/>
  <c r="M21"/>
  <c r="I21"/>
  <c r="K20"/>
  <c r="M19"/>
  <c r="I19"/>
  <c r="K18"/>
  <c r="AJ50"/>
  <c r="AJ56" s="1"/>
  <c r="AJ57" s="1"/>
  <c r="M13"/>
  <c r="Z13" s="1"/>
  <c r="N41"/>
  <c r="L40"/>
  <c r="L38"/>
  <c r="N37"/>
  <c r="J37"/>
  <c r="L36"/>
  <c r="N35"/>
  <c r="J35"/>
  <c r="L34"/>
  <c r="N33"/>
  <c r="J33"/>
  <c r="L32"/>
  <c r="N31"/>
  <c r="J31"/>
  <c r="L30"/>
  <c r="N29"/>
  <c r="J29"/>
  <c r="L28"/>
  <c r="N27"/>
  <c r="J27"/>
  <c r="L26"/>
  <c r="N25"/>
  <c r="J25"/>
  <c r="L24"/>
  <c r="N23"/>
  <c r="J23"/>
  <c r="L22"/>
  <c r="N21"/>
  <c r="J21"/>
  <c r="L20"/>
  <c r="L18"/>
  <c r="J41"/>
  <c r="I42"/>
  <c r="K41"/>
  <c r="M40"/>
  <c r="I40"/>
  <c r="K39"/>
  <c r="M38"/>
  <c r="I38"/>
  <c r="K37"/>
  <c r="M36"/>
  <c r="I36"/>
  <c r="K35"/>
  <c r="M34"/>
  <c r="I34"/>
  <c r="K33"/>
  <c r="M32"/>
  <c r="I32"/>
  <c r="K31"/>
  <c r="M30"/>
  <c r="I30"/>
  <c r="K29"/>
  <c r="M28"/>
  <c r="I28"/>
  <c r="K27"/>
  <c r="M26"/>
  <c r="I26"/>
  <c r="K25"/>
  <c r="M24"/>
  <c r="I24"/>
  <c r="K23"/>
  <c r="M22"/>
  <c r="I22"/>
  <c r="K21"/>
  <c r="M20"/>
  <c r="I20"/>
  <c r="AI56"/>
  <c r="AI57" s="1"/>
  <c r="AL50"/>
  <c r="AL56" s="1"/>
  <c r="AL57" s="1"/>
  <c r="V13"/>
  <c r="AB13"/>
  <c r="T19" l="1"/>
  <c r="U19" s="1"/>
  <c r="R18"/>
  <c r="S18" s="1"/>
  <c r="V19"/>
  <c r="W19" s="1"/>
  <c r="R22"/>
  <c r="S22" s="1"/>
  <c r="X17"/>
  <c r="Y17" s="1"/>
  <c r="V23"/>
  <c r="W23" s="1"/>
  <c r="R26"/>
  <c r="S26" s="1"/>
  <c r="V31"/>
  <c r="W31" s="1"/>
  <c r="R34"/>
  <c r="S34" s="1"/>
  <c r="T21"/>
  <c r="U21" s="1"/>
  <c r="X26"/>
  <c r="Y26" s="1"/>
  <c r="T29"/>
  <c r="U29" s="1"/>
  <c r="X34"/>
  <c r="Y34" s="1"/>
  <c r="T37"/>
  <c r="U37" s="1"/>
  <c r="V18"/>
  <c r="W18" s="1"/>
  <c r="R21"/>
  <c r="S21" s="1"/>
  <c r="V26"/>
  <c r="W26" s="1"/>
  <c r="R29"/>
  <c r="S29" s="1"/>
  <c r="V34"/>
  <c r="W34" s="1"/>
  <c r="R37"/>
  <c r="S37" s="1"/>
  <c r="T20"/>
  <c r="U20" s="1"/>
  <c r="X25"/>
  <c r="Y25" s="1"/>
  <c r="T28"/>
  <c r="U28" s="1"/>
  <c r="X33"/>
  <c r="Y33" s="1"/>
  <c r="T36"/>
  <c r="U36" s="1"/>
  <c r="R20"/>
  <c r="S20" s="1"/>
  <c r="V25"/>
  <c r="W25" s="1"/>
  <c r="R28"/>
  <c r="S28" s="1"/>
  <c r="V33"/>
  <c r="W33" s="1"/>
  <c r="R36"/>
  <c r="S36" s="1"/>
  <c r="X20"/>
  <c r="Y20" s="1"/>
  <c r="T23"/>
  <c r="U23" s="1"/>
  <c r="X28"/>
  <c r="Y28" s="1"/>
  <c r="T31"/>
  <c r="U31" s="1"/>
  <c r="X36"/>
  <c r="Y36" s="1"/>
  <c r="V20"/>
  <c r="W20" s="1"/>
  <c r="R23"/>
  <c r="S23" s="1"/>
  <c r="V28"/>
  <c r="W28" s="1"/>
  <c r="R31"/>
  <c r="S31" s="1"/>
  <c r="V36"/>
  <c r="W36" s="1"/>
  <c r="X19"/>
  <c r="Y19" s="1"/>
  <c r="T22"/>
  <c r="U22" s="1"/>
  <c r="X27"/>
  <c r="Y27" s="1"/>
  <c r="T30"/>
  <c r="U30" s="1"/>
  <c r="X35"/>
  <c r="Y35" s="1"/>
  <c r="T38"/>
  <c r="U38" s="1"/>
  <c r="R17"/>
  <c r="V27"/>
  <c r="W27" s="1"/>
  <c r="R30"/>
  <c r="S30" s="1"/>
  <c r="V35"/>
  <c r="W35" s="1"/>
  <c r="R38"/>
  <c r="S38" s="1"/>
  <c r="X18"/>
  <c r="Y18" s="1"/>
  <c r="X22"/>
  <c r="Y22" s="1"/>
  <c r="T25"/>
  <c r="U25" s="1"/>
  <c r="X30"/>
  <c r="Y30" s="1"/>
  <c r="T33"/>
  <c r="U33" s="1"/>
  <c r="X38"/>
  <c r="Y38" s="1"/>
  <c r="V22"/>
  <c r="W22" s="1"/>
  <c r="R25"/>
  <c r="S25" s="1"/>
  <c r="V30"/>
  <c r="W30" s="1"/>
  <c r="R33"/>
  <c r="S33" s="1"/>
  <c r="V38"/>
  <c r="W38" s="1"/>
  <c r="T17"/>
  <c r="U17" s="1"/>
  <c r="X21"/>
  <c r="Y21" s="1"/>
  <c r="T24"/>
  <c r="U24" s="1"/>
  <c r="X29"/>
  <c r="Y29" s="1"/>
  <c r="T32"/>
  <c r="U32" s="1"/>
  <c r="X37"/>
  <c r="Y37" s="1"/>
  <c r="V21"/>
  <c r="W21" s="1"/>
  <c r="R24"/>
  <c r="S24" s="1"/>
  <c r="V29"/>
  <c r="W29" s="1"/>
  <c r="R32"/>
  <c r="S32" s="1"/>
  <c r="V37"/>
  <c r="W37" s="1"/>
  <c r="X24"/>
  <c r="Y24" s="1"/>
  <c r="T27"/>
  <c r="U27" s="1"/>
  <c r="X32"/>
  <c r="Y32" s="1"/>
  <c r="T35"/>
  <c r="U35" s="1"/>
  <c r="R19"/>
  <c r="S19" s="1"/>
  <c r="V24"/>
  <c r="W24" s="1"/>
  <c r="R27"/>
  <c r="S27" s="1"/>
  <c r="V32"/>
  <c r="W32" s="1"/>
  <c r="R35"/>
  <c r="S35" s="1"/>
  <c r="T18"/>
  <c r="U18" s="1"/>
  <c r="X23"/>
  <c r="Y23" s="1"/>
  <c r="T26"/>
  <c r="U26" s="1"/>
  <c r="X31"/>
  <c r="Y31" s="1"/>
  <c r="T34"/>
  <c r="U34" s="1"/>
  <c r="V17"/>
  <c r="W17" s="1"/>
  <c r="S17"/>
  <c r="T49" l="1"/>
  <c r="X49"/>
  <c r="AB44"/>
  <c r="X48"/>
  <c r="R49"/>
  <c r="R48"/>
  <c r="T48"/>
  <c r="T50" s="1"/>
  <c r="T44" s="1"/>
  <c r="V48"/>
  <c r="V49"/>
  <c r="Z44"/>
  <c r="X50" l="1"/>
  <c r="X44" s="1"/>
  <c r="R50"/>
  <c r="R44" s="1"/>
  <c r="V50"/>
  <c r="V44" s="1"/>
  <c r="U48"/>
  <c r="T51" s="1"/>
  <c r="U49"/>
  <c r="Y49" l="1"/>
  <c r="Y48"/>
  <c r="AL54" s="1"/>
  <c r="AL55" s="1"/>
  <c r="AL58" s="1"/>
  <c r="AL66" s="1"/>
  <c r="S48"/>
  <c r="R51" s="1"/>
  <c r="S49"/>
  <c r="W48"/>
  <c r="V51" s="1"/>
  <c r="W49"/>
  <c r="AJ54"/>
  <c r="AJ55" s="1"/>
  <c r="AJ58" s="1"/>
  <c r="AB67" l="1"/>
  <c r="AJ66"/>
  <c r="X51"/>
  <c r="AK54"/>
  <c r="AK55" s="1"/>
  <c r="AK58" s="1"/>
  <c r="AK66" s="1"/>
  <c r="AI54"/>
  <c r="AI55" s="1"/>
  <c r="AI58" s="1"/>
  <c r="AI66" s="1"/>
  <c r="V67"/>
  <c r="W67"/>
  <c r="AC67"/>
  <c r="S67"/>
  <c r="R67"/>
  <c r="U67"/>
  <c r="AE67"/>
  <c r="AD67"/>
  <c r="X67"/>
  <c r="AA67"/>
  <c r="Z67"/>
  <c r="T67"/>
  <c r="Y67"/>
  <c r="AB69"/>
  <c r="X69"/>
  <c r="T69"/>
  <c r="AC69"/>
  <c r="Y69"/>
  <c r="U69"/>
  <c r="AD69"/>
  <c r="Z69"/>
  <c r="V69"/>
  <c r="R69"/>
  <c r="AE69"/>
  <c r="AA69"/>
  <c r="W69"/>
  <c r="S69"/>
  <c r="R68" l="1"/>
  <c r="T68"/>
  <c r="Z66"/>
  <c r="R66"/>
  <c r="Y68"/>
  <c r="U68"/>
  <c r="X68"/>
  <c r="AA68"/>
  <c r="Z68"/>
  <c r="AB68"/>
  <c r="AE68"/>
  <c r="AD68"/>
  <c r="W68"/>
  <c r="V68"/>
  <c r="AC68"/>
  <c r="S68"/>
  <c r="T66"/>
  <c r="V66"/>
  <c r="W66"/>
  <c r="AC66"/>
  <c r="S66"/>
  <c r="Y66"/>
  <c r="AB66"/>
  <c r="AE66"/>
  <c r="AD66"/>
  <c r="U66"/>
  <c r="X66"/>
  <c r="AA66"/>
  <c r="R72" l="1"/>
  <c r="AD72"/>
  <c r="AE72"/>
  <c r="S72"/>
  <c r="T72"/>
  <c r="AC72"/>
  <c r="U78" l="1"/>
  <c r="AB78"/>
  <c r="W78"/>
  <c r="AA78"/>
  <c r="R73"/>
  <c r="R78"/>
  <c r="S73"/>
  <c r="S78"/>
  <c r="V78"/>
  <c r="Y78"/>
  <c r="T73"/>
  <c r="T78"/>
  <c r="Z78"/>
  <c r="AC73"/>
  <c r="AC78"/>
  <c r="AE73"/>
  <c r="AE78"/>
  <c r="X78"/>
  <c r="AD73"/>
  <c r="AD78"/>
</calcChain>
</file>

<file path=xl/sharedStrings.xml><?xml version="1.0" encoding="utf-8"?>
<sst xmlns="http://schemas.openxmlformats.org/spreadsheetml/2006/main" count="166" uniqueCount="79">
  <si>
    <t>CO1</t>
  </si>
  <si>
    <t>CO2</t>
  </si>
  <si>
    <t>CO3</t>
  </si>
  <si>
    <t>CO4</t>
  </si>
  <si>
    <t>CO5</t>
  </si>
  <si>
    <t>CO6</t>
  </si>
  <si>
    <t xml:space="preserve">Maximum CO Marks Student can get = </t>
  </si>
  <si>
    <t>Roll No.</t>
  </si>
  <si>
    <t>Name of Student</t>
  </si>
  <si>
    <t>%ge</t>
  </si>
  <si>
    <t>M/N</t>
  </si>
  <si>
    <t xml:space="preserve">Total </t>
  </si>
  <si>
    <t>Number of Students</t>
  </si>
  <si>
    <t>CO Attainment through Course End Survey</t>
  </si>
  <si>
    <t>Average CO Attainment</t>
  </si>
  <si>
    <t>Direct CO Attainment</t>
  </si>
  <si>
    <t>Students meeting requirement (M)</t>
  </si>
  <si>
    <t>Direct Attainment Converted to 80 %</t>
  </si>
  <si>
    <t>Students not meeting requirement (N)</t>
  </si>
  <si>
    <t>Indirect CO Attainment</t>
  </si>
  <si>
    <t>Total Students</t>
  </si>
  <si>
    <t>Indirect Attainment Converted to 20 %</t>
  </si>
  <si>
    <t>Course Attainment (Yes/No)</t>
  </si>
  <si>
    <t>Final CO Attainment (Direct + Indirect)</t>
  </si>
  <si>
    <t>CO PO mapping (Emphasis)</t>
  </si>
  <si>
    <t>Programme Outcomes (PO)</t>
  </si>
  <si>
    <t>Course Outcomes (CO)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</si>
  <si>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</si>
  <si>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</si>
  <si>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</si>
  <si>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</si>
  <si>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</si>
  <si>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</si>
  <si>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</si>
  <si>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</si>
  <si>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</si>
  <si>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</si>
  <si>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</si>
  <si>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PO12</t>
  </si>
  <si>
    <t>PSO1</t>
  </si>
  <si>
    <t>PSO2</t>
  </si>
  <si>
    <t>PO Attainment</t>
  </si>
  <si>
    <t>PO Attained?</t>
  </si>
  <si>
    <t>CA1</t>
  </si>
  <si>
    <t>MSE</t>
  </si>
  <si>
    <t>ESE</t>
  </si>
  <si>
    <t>CA2</t>
  </si>
  <si>
    <t>Year: 2021-22</t>
  </si>
  <si>
    <t>2021-22</t>
  </si>
  <si>
    <t>NMCP</t>
  </si>
  <si>
    <t>CO Attainment (NMCP)</t>
  </si>
  <si>
    <t>VHANMANE TUSHAR VASANT</t>
  </si>
  <si>
    <t>SHAIKH IMTIYAJ HANIF</t>
  </si>
  <si>
    <t>CHIVATE VARAD PRASHANT</t>
  </si>
  <si>
    <t>KOSURI ROHANSAI VIJAYKUMAR</t>
  </si>
  <si>
    <t>SHAGUFTA IRSHADAHMAD NADAF</t>
  </si>
  <si>
    <t>CHAVAN HARSHAD VIJAYAKUMAR</t>
  </si>
  <si>
    <t>SHINDE PRAJVAL VILAS</t>
  </si>
  <si>
    <t>RAJPUT SHIVRAJ ANANDSINH</t>
  </si>
  <si>
    <t>SANDILI BANDU BHOSALE</t>
  </si>
  <si>
    <t>SAGARE VIDYA RAJU</t>
  </si>
  <si>
    <t>CHOUGULE VAISHNAVI MILIND</t>
  </si>
  <si>
    <t>PATIL AISHWARYA PAYAGONDA</t>
  </si>
  <si>
    <t>SHAIKH ARSHIYA AYUB</t>
  </si>
  <si>
    <t>DONGARE SAKSHI PURUSHOTTAM</t>
  </si>
  <si>
    <t>AARTI AJIT MAHADIK</t>
  </si>
  <si>
    <t>PATIL RUTUJA VISHWASRAO</t>
  </si>
  <si>
    <t xml:space="preserve">LINGE MILIND </t>
  </si>
  <si>
    <t>PATIL PRATIK PANDURANG</t>
  </si>
  <si>
    <t>JAMBHALIKAR JANAKI SHARAD</t>
  </si>
  <si>
    <t>KAMBLE PRATHAMESH SANJAY</t>
  </si>
  <si>
    <t>PRADNYA ARVIND UBALE</t>
  </si>
  <si>
    <t>PATIL NISHA BALASAHEB</t>
  </si>
  <si>
    <t>Course: DSP</t>
  </si>
  <si>
    <t xml:space="preserve">Faculty: Dr. K. P. Paradeshi </t>
  </si>
  <si>
    <t xml:space="preserve">CO Attainment </t>
  </si>
  <si>
    <t>Class: T. Y. B.Tech. (Electronics)</t>
  </si>
  <si>
    <t>Semester: I</t>
  </si>
  <si>
    <t>Sem-I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</si>
</sst>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sz val="13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theme="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0" borderId="0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3" xfId="0" applyFont="1" applyBorder="1"/>
    <xf numFmtId="0" fontId="4" fillId="0" borderId="5" xfId="0" applyFont="1" applyBorder="1"/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2" fontId="4" fillId="0" borderId="7" xfId="0" applyNumberFormat="1" applyFont="1" applyBorder="1"/>
    <xf numFmtId="0" fontId="7" fillId="0" borderId="7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4" fillId="0" borderId="0" xfId="0" applyFont="1" applyBorder="1"/>
    <xf numFmtId="2" fontId="5" fillId="0" borderId="1" xfId="0" applyNumberFormat="1" applyFont="1" applyBorder="1" applyAlignment="1"/>
    <xf numFmtId="2" fontId="5" fillId="0" borderId="7" xfId="0" applyNumberFormat="1" applyFont="1" applyBorder="1" applyAlignment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7" xfId="0" applyFont="1" applyBorder="1"/>
    <xf numFmtId="2" fontId="4" fillId="0" borderId="27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/>
    <xf numFmtId="2" fontId="4" fillId="0" borderId="35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36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4" xfId="0" applyFont="1" applyFill="1" applyBorder="1"/>
    <xf numFmtId="2" fontId="4" fillId="3" borderId="4" xfId="0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0" fontId="6" fillId="0" borderId="27" xfId="0" applyFont="1" applyBorder="1" applyAlignment="1">
      <alignment horizontal="right"/>
    </xf>
    <xf numFmtId="0" fontId="6" fillId="0" borderId="45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7" xfId="0" applyFont="1" applyFill="1" applyBorder="1" applyAlignment="1">
      <alignment horizontal="center"/>
    </xf>
    <xf numFmtId="0" fontId="6" fillId="0" borderId="48" xfId="0" applyFont="1" applyBorder="1" applyAlignment="1">
      <alignment horizontal="right"/>
    </xf>
    <xf numFmtId="0" fontId="6" fillId="0" borderId="49" xfId="0" applyFont="1" applyBorder="1" applyAlignment="1">
      <alignment horizontal="right"/>
    </xf>
    <xf numFmtId="0" fontId="6" fillId="0" borderId="49" xfId="0" applyFont="1" applyFill="1" applyBorder="1" applyAlignment="1">
      <alignment horizontal="right"/>
    </xf>
    <xf numFmtId="0" fontId="6" fillId="0" borderId="5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0" fillId="0" borderId="47" xfId="0" applyFont="1" applyBorder="1" applyAlignment="1">
      <alignment horizontal="center"/>
    </xf>
    <xf numFmtId="0" fontId="10" fillId="0" borderId="46" xfId="0" applyFont="1" applyFill="1" applyBorder="1" applyAlignment="1">
      <alignment horizontal="center"/>
    </xf>
    <xf numFmtId="0" fontId="10" fillId="0" borderId="1" xfId="0" applyFont="1" applyBorder="1" applyAlignment="1">
      <alignment horizontal="right"/>
    </xf>
    <xf numFmtId="164" fontId="4" fillId="0" borderId="32" xfId="0" applyNumberFormat="1" applyFont="1" applyBorder="1" applyAlignment="1">
      <alignment horizontal="center" vertical="center"/>
    </xf>
    <xf numFmtId="164" fontId="4" fillId="0" borderId="37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right"/>
    </xf>
    <xf numFmtId="0" fontId="10" fillId="0" borderId="19" xfId="0" applyFont="1" applyFill="1" applyBorder="1" applyAlignment="1">
      <alignment horizontal="right"/>
    </xf>
    <xf numFmtId="164" fontId="4" fillId="0" borderId="39" xfId="0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right"/>
    </xf>
    <xf numFmtId="164" fontId="4" fillId="0" borderId="23" xfId="0" applyNumberFormat="1" applyFont="1" applyBorder="1" applyAlignment="1">
      <alignment horizontal="center" vertical="center"/>
    </xf>
    <xf numFmtId="0" fontId="10" fillId="0" borderId="51" xfId="0" applyFont="1" applyFill="1" applyBorder="1" applyAlignment="1">
      <alignment horizontal="right"/>
    </xf>
    <xf numFmtId="164" fontId="4" fillId="0" borderId="14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0" xfId="0" applyFont="1" applyBorder="1"/>
    <xf numFmtId="0" fontId="4" fillId="0" borderId="7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2" fontId="4" fillId="0" borderId="12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/>
    </xf>
    <xf numFmtId="2" fontId="4" fillId="0" borderId="34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0" fontId="8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/>
    <xf numFmtId="0" fontId="4" fillId="0" borderId="52" xfId="0" applyFont="1" applyBorder="1" applyAlignment="1">
      <alignment horizontal="center"/>
    </xf>
    <xf numFmtId="0" fontId="4" fillId="0" borderId="3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4" xfId="0" applyFont="1" applyBorder="1" applyAlignment="1">
      <alignment horizontal="center" wrapText="1"/>
    </xf>
    <xf numFmtId="0" fontId="4" fillId="0" borderId="30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20" xfId="0" applyFont="1" applyFill="1" applyBorder="1" applyAlignment="1">
      <alignment horizontal="center"/>
    </xf>
    <xf numFmtId="0" fontId="1" fillId="0" borderId="39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5" fillId="0" borderId="23" xfId="0" applyFont="1" applyBorder="1"/>
    <xf numFmtId="0" fontId="5" fillId="0" borderId="26" xfId="0" applyFont="1" applyBorder="1"/>
    <xf numFmtId="0" fontId="5" fillId="0" borderId="56" xfId="0" applyFont="1" applyBorder="1"/>
    <xf numFmtId="0" fontId="5" fillId="0" borderId="24" xfId="0" applyFont="1" applyBorder="1"/>
    <xf numFmtId="0" fontId="0" fillId="0" borderId="55" xfId="0" applyBorder="1"/>
    <xf numFmtId="0" fontId="0" fillId="0" borderId="38" xfId="0" applyBorder="1"/>
    <xf numFmtId="0" fontId="0" fillId="0" borderId="16" xfId="0" applyBorder="1"/>
    <xf numFmtId="0" fontId="0" fillId="0" borderId="3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58" xfId="0" applyFont="1" applyBorder="1" applyAlignment="1">
      <alignment horizontal="center" vertical="top" wrapText="1"/>
    </xf>
    <xf numFmtId="0" fontId="0" fillId="0" borderId="59" xfId="0" applyBorder="1" applyAlignment="1">
      <alignment wrapText="1"/>
    </xf>
    <xf numFmtId="0" fontId="11" fillId="0" borderId="60" xfId="0" applyFont="1" applyBorder="1" applyAlignment="1">
      <alignment horizontal="center" wrapText="1"/>
    </xf>
    <xf numFmtId="0" fontId="0" fillId="0" borderId="60" xfId="0" applyBorder="1" applyAlignment="1">
      <alignment wrapText="1"/>
    </xf>
    <xf numFmtId="0" fontId="11" fillId="0" borderId="60" xfId="0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11" fillId="0" borderId="57" xfId="0" applyFont="1" applyBorder="1" applyAlignment="1">
      <alignment horizontal="center" vertical="top" wrapText="1"/>
    </xf>
    <xf numFmtId="0" fontId="11" fillId="0" borderId="59" xfId="0" applyFont="1" applyBorder="1" applyAlignment="1">
      <alignment horizontal="center" vertical="top" wrapText="1"/>
    </xf>
    <xf numFmtId="0" fontId="4" fillId="0" borderId="3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4" fillId="0" borderId="4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6" fillId="2" borderId="0" xfId="0" applyFont="1" applyFill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34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5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19049</xdr:colOff>
      <xdr:row>1</xdr:row>
      <xdr:rowOff>28574</xdr:rowOff>
    </xdr:from>
    <xdr:to>
      <xdr:col>16</xdr:col>
      <xdr:colOff>1782535</xdr:colOff>
      <xdr:row>6</xdr:row>
      <xdr:rowOff>161925</xdr:rowOff>
    </xdr:to>
    <xdr:sp macro="" textlink="">
      <xdr:nvSpPr>
        <xdr:cNvPr id="3" name="Left Arrow 2"/>
        <xdr:cNvSpPr/>
      </xdr:nvSpPr>
      <xdr:spPr>
        <a:xfrm>
          <a:off x="9816192" y="232681"/>
          <a:ext cx="2988129" cy="1426030"/>
        </a:xfrm>
        <a:prstGeom prst="leftArrow">
          <a:avLst/>
        </a:prstGeom>
        <a:solidFill>
          <a:srgbClr val="FFC00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Insert your grading for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Course Outcomes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78"/>
  <sheetViews>
    <sheetView tabSelected="1" zoomScale="70" zoomScaleNormal="70" workbookViewId="0">
      <selection activeCell="X13" sqref="X13"/>
    </sheetView>
  </sheetViews>
  <sheetFormatPr defaultRowHeight="15"/>
  <cols>
    <col min="2" max="2" width="40.140625" customWidth="1"/>
    <col min="17" max="17" width="35.85546875" customWidth="1"/>
    <col min="18" max="18" width="10.7109375" bestFit="1" customWidth="1"/>
    <col min="19" max="19" width="11.140625" bestFit="1" customWidth="1"/>
    <col min="20" max="20" width="10.7109375" bestFit="1" customWidth="1"/>
    <col min="21" max="21" width="11.140625" bestFit="1" customWidth="1"/>
    <col min="22" max="22" width="10.7109375" bestFit="1" customWidth="1"/>
    <col min="23" max="28" width="12.85546875" bestFit="1" customWidth="1"/>
    <col min="29" max="29" width="11.140625" bestFit="1" customWidth="1"/>
    <col min="30" max="31" width="10.7109375" bestFit="1" customWidth="1"/>
    <col min="32" max="32" width="5.42578125" customWidth="1"/>
    <col min="34" max="34" width="40.42578125" customWidth="1"/>
    <col min="35" max="39" width="9.28515625" bestFit="1" customWidth="1"/>
    <col min="40" max="40" width="10" bestFit="1" customWidth="1"/>
  </cols>
  <sheetData>
    <row r="1" spans="1:41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21.75" thickBot="1">
      <c r="A2" s="1"/>
      <c r="B2" s="145" t="s">
        <v>76</v>
      </c>
      <c r="C2" s="145"/>
      <c r="D2" s="145"/>
      <c r="E2" s="1"/>
      <c r="F2" s="1"/>
      <c r="G2" s="179"/>
      <c r="H2" s="180"/>
      <c r="I2" s="2" t="s">
        <v>0</v>
      </c>
      <c r="J2" s="3" t="s">
        <v>1</v>
      </c>
      <c r="K2" s="4" t="s">
        <v>2</v>
      </c>
      <c r="L2" s="3" t="s">
        <v>3</v>
      </c>
      <c r="M2" s="5" t="s">
        <v>4</v>
      </c>
      <c r="N2" s="6" t="s">
        <v>5</v>
      </c>
      <c r="O2" s="7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6.5" thickBot="1">
      <c r="A3" s="1"/>
      <c r="B3" s="1"/>
      <c r="C3" s="1"/>
      <c r="D3" s="1"/>
      <c r="E3" s="1"/>
      <c r="F3" s="1"/>
      <c r="G3" s="158" t="s">
        <v>43</v>
      </c>
      <c r="H3" s="159"/>
      <c r="I3" s="90">
        <v>30</v>
      </c>
      <c r="J3" s="8">
        <v>70</v>
      </c>
      <c r="K3" s="8"/>
      <c r="L3" s="8"/>
      <c r="M3" s="8"/>
      <c r="N3" s="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21.75" thickBot="1">
      <c r="A4" s="1"/>
      <c r="B4" s="145" t="s">
        <v>73</v>
      </c>
      <c r="C4" s="145"/>
      <c r="D4" s="145"/>
      <c r="E4" s="1"/>
      <c r="F4" s="1"/>
      <c r="G4" s="158" t="s">
        <v>44</v>
      </c>
      <c r="H4" s="159"/>
      <c r="I4" s="90">
        <v>35</v>
      </c>
      <c r="J4" s="8">
        <v>50</v>
      </c>
      <c r="K4" s="8">
        <v>15</v>
      </c>
      <c r="L4" s="8"/>
      <c r="M4" s="8"/>
      <c r="N4" s="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21.75" thickBot="1">
      <c r="A5" s="1"/>
      <c r="B5" s="77"/>
      <c r="C5" s="77"/>
      <c r="D5" s="77"/>
      <c r="E5" s="1"/>
      <c r="F5" s="1"/>
      <c r="G5" s="146" t="s">
        <v>46</v>
      </c>
      <c r="H5" s="147"/>
      <c r="I5" s="90"/>
      <c r="J5" s="8"/>
      <c r="K5" s="8">
        <v>70</v>
      </c>
      <c r="L5" s="8">
        <v>30</v>
      </c>
      <c r="M5" s="8"/>
      <c r="N5" s="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21.75" thickBot="1">
      <c r="A6" s="1"/>
      <c r="B6" s="76" t="s">
        <v>47</v>
      </c>
      <c r="C6" s="76"/>
      <c r="D6" s="76"/>
      <c r="E6" s="1"/>
      <c r="F6" s="1"/>
      <c r="G6" s="181" t="s">
        <v>45</v>
      </c>
      <c r="H6" s="182"/>
      <c r="I6" s="94">
        <v>15</v>
      </c>
      <c r="J6" s="95">
        <v>30</v>
      </c>
      <c r="K6" s="95">
        <v>40</v>
      </c>
      <c r="L6" s="95">
        <v>15</v>
      </c>
      <c r="M6" s="95"/>
      <c r="N6" s="9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16.5" thickBot="1">
      <c r="A7" s="1"/>
      <c r="B7" s="1"/>
      <c r="C7" s="1"/>
      <c r="D7" s="1"/>
      <c r="E7" s="1"/>
      <c r="F7" s="1"/>
      <c r="G7" s="183"/>
      <c r="H7" s="184"/>
      <c r="I7" s="184"/>
      <c r="J7" s="184"/>
      <c r="K7" s="184"/>
      <c r="L7" s="184"/>
      <c r="M7" s="184"/>
      <c r="N7" s="185"/>
      <c r="O7" s="10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21">
      <c r="A8" s="1"/>
      <c r="B8" s="145" t="s">
        <v>77</v>
      </c>
      <c r="C8" s="145"/>
      <c r="D8" s="145"/>
      <c r="E8" s="1"/>
      <c r="F8" s="1"/>
      <c r="G8" s="177" t="s">
        <v>43</v>
      </c>
      <c r="H8" s="178"/>
      <c r="I8" s="97">
        <f>I3/100</f>
        <v>0.3</v>
      </c>
      <c r="J8" s="21">
        <f t="shared" ref="J8:N8" si="0">J3/100</f>
        <v>0.7</v>
      </c>
      <c r="K8" s="21">
        <f t="shared" si="0"/>
        <v>0</v>
      </c>
      <c r="L8" s="21">
        <f t="shared" si="0"/>
        <v>0</v>
      </c>
      <c r="M8" s="21">
        <f t="shared" si="0"/>
        <v>0</v>
      </c>
      <c r="N8" s="98">
        <f t="shared" si="0"/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15.75">
      <c r="A9" s="1"/>
      <c r="E9" s="1"/>
      <c r="F9" s="1"/>
      <c r="G9" s="158" t="s">
        <v>44</v>
      </c>
      <c r="H9" s="159"/>
      <c r="I9" s="43">
        <f t="shared" ref="I9:N11" si="1">I4/100</f>
        <v>0.35</v>
      </c>
      <c r="J9" s="11">
        <f t="shared" si="1"/>
        <v>0.5</v>
      </c>
      <c r="K9" s="11">
        <f t="shared" si="1"/>
        <v>0.15</v>
      </c>
      <c r="L9" s="11">
        <f t="shared" si="1"/>
        <v>0</v>
      </c>
      <c r="M9" s="11">
        <f t="shared" si="1"/>
        <v>0</v>
      </c>
      <c r="N9" s="44">
        <f t="shared" si="1"/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ht="21">
      <c r="A10" s="1"/>
      <c r="B10" s="176" t="s">
        <v>74</v>
      </c>
      <c r="C10" s="176"/>
      <c r="D10" s="176"/>
      <c r="E10" s="1"/>
      <c r="F10" s="1"/>
      <c r="G10" s="146" t="s">
        <v>46</v>
      </c>
      <c r="H10" s="147"/>
      <c r="I10" s="43">
        <f t="shared" si="1"/>
        <v>0</v>
      </c>
      <c r="J10" s="11">
        <f t="shared" si="1"/>
        <v>0</v>
      </c>
      <c r="K10" s="11">
        <f t="shared" si="1"/>
        <v>0.7</v>
      </c>
      <c r="L10" s="11">
        <f t="shared" si="1"/>
        <v>0.3</v>
      </c>
      <c r="M10" s="11">
        <f t="shared" si="1"/>
        <v>0</v>
      </c>
      <c r="N10" s="44">
        <f t="shared" si="1"/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.5" thickBot="1">
      <c r="A11" s="1"/>
      <c r="B11" s="1"/>
      <c r="C11" s="1"/>
      <c r="D11" s="1"/>
      <c r="E11" s="1"/>
      <c r="F11" s="1"/>
      <c r="G11" s="160" t="s">
        <v>45</v>
      </c>
      <c r="H11" s="161"/>
      <c r="I11" s="91">
        <f t="shared" si="1"/>
        <v>0.15</v>
      </c>
      <c r="J11" s="92">
        <f t="shared" si="1"/>
        <v>0.3</v>
      </c>
      <c r="K11" s="92">
        <f t="shared" si="1"/>
        <v>0.4</v>
      </c>
      <c r="L11" s="92">
        <f t="shared" si="1"/>
        <v>0.15</v>
      </c>
      <c r="M11" s="92">
        <f t="shared" si="1"/>
        <v>0</v>
      </c>
      <c r="N11" s="93">
        <f t="shared" si="1"/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ht="15.75" thickBot="1">
      <c r="A12" s="1"/>
      <c r="B12" s="1"/>
      <c r="C12" s="1"/>
      <c r="D12" s="1"/>
      <c r="E12" s="1"/>
      <c r="F12" s="1"/>
      <c r="G12" s="12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ht="16.5" thickBot="1">
      <c r="A13" s="1"/>
      <c r="B13" s="1"/>
      <c r="C13" s="13" t="s">
        <v>6</v>
      </c>
      <c r="D13" s="14"/>
      <c r="E13" s="14"/>
      <c r="F13" s="14"/>
      <c r="G13" s="14"/>
      <c r="H13" s="14"/>
      <c r="I13" s="99">
        <f>((((0.1*10)*I8)+((0.3*20)*I9))+((0.1*10)*I10)+((0.5*60)*I11))</f>
        <v>6.8999999999999995</v>
      </c>
      <c r="J13" s="100">
        <f t="shared" ref="J13:N13" si="2">((((0.1*10)*J8)+((0.3*20)*J9))+((0.1*10)*J10)+((0.5*60)*J11))</f>
        <v>12.7</v>
      </c>
      <c r="K13" s="99">
        <f t="shared" si="2"/>
        <v>13.6</v>
      </c>
      <c r="L13" s="101">
        <f t="shared" si="2"/>
        <v>4.8</v>
      </c>
      <c r="M13" s="99">
        <f t="shared" si="2"/>
        <v>0</v>
      </c>
      <c r="N13" s="102">
        <f t="shared" si="2"/>
        <v>0</v>
      </c>
      <c r="O13" s="1"/>
      <c r="P13" s="1"/>
      <c r="Q13" s="1"/>
      <c r="R13" s="15">
        <f>I13</f>
        <v>6.8999999999999995</v>
      </c>
      <c r="S13" s="15"/>
      <c r="T13" s="15">
        <f>J13</f>
        <v>12.7</v>
      </c>
      <c r="U13" s="15"/>
      <c r="V13" s="15">
        <f>K13</f>
        <v>13.6</v>
      </c>
      <c r="W13" s="15"/>
      <c r="X13" s="15">
        <f>L13</f>
        <v>4.8</v>
      </c>
      <c r="Y13" s="15"/>
      <c r="Z13" s="15">
        <f>M13</f>
        <v>0</v>
      </c>
      <c r="AA13" s="1"/>
      <c r="AB13" s="1">
        <f>N13</f>
        <v>0</v>
      </c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ht="18" thickBo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26" t="s">
        <v>73</v>
      </c>
      <c r="AI14" s="16"/>
      <c r="AJ14" s="165" t="s">
        <v>48</v>
      </c>
      <c r="AK14" s="165"/>
      <c r="AL14" s="16"/>
      <c r="AM14" s="165" t="s">
        <v>78</v>
      </c>
      <c r="AN14" s="165"/>
      <c r="AO14" s="1"/>
    </row>
    <row r="15" spans="1:41" ht="16.5" thickBot="1">
      <c r="A15" s="166" t="s">
        <v>7</v>
      </c>
      <c r="B15" s="168" t="s">
        <v>8</v>
      </c>
      <c r="C15" s="173" t="s">
        <v>49</v>
      </c>
      <c r="D15" s="174"/>
      <c r="E15" s="174"/>
      <c r="F15" s="175"/>
      <c r="G15" s="1"/>
      <c r="H15" s="1"/>
      <c r="I15" s="1"/>
      <c r="J15" s="1"/>
      <c r="K15" s="1"/>
      <c r="L15" s="1"/>
      <c r="M15" s="1"/>
      <c r="N15" s="1"/>
      <c r="O15" s="1"/>
      <c r="P15" s="170" t="s">
        <v>7</v>
      </c>
      <c r="Q15" s="172" t="s">
        <v>8</v>
      </c>
      <c r="R15" s="172" t="s">
        <v>0</v>
      </c>
      <c r="S15" s="172"/>
      <c r="T15" s="172" t="s">
        <v>1</v>
      </c>
      <c r="U15" s="172"/>
      <c r="V15" s="172" t="s">
        <v>2</v>
      </c>
      <c r="W15" s="172"/>
      <c r="X15" s="172" t="s">
        <v>3</v>
      </c>
      <c r="Y15" s="172"/>
      <c r="Z15" s="172"/>
      <c r="AA15" s="172"/>
      <c r="AB15" s="172"/>
      <c r="AC15" s="172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ht="18" thickBot="1">
      <c r="A16" s="167"/>
      <c r="B16" s="169"/>
      <c r="C16" s="107" t="s">
        <v>43</v>
      </c>
      <c r="D16" s="108" t="s">
        <v>44</v>
      </c>
      <c r="E16" s="109" t="s">
        <v>46</v>
      </c>
      <c r="F16" s="110" t="s">
        <v>45</v>
      </c>
      <c r="H16" s="1"/>
      <c r="I16" s="2" t="s">
        <v>0</v>
      </c>
      <c r="J16" s="3" t="s">
        <v>1</v>
      </c>
      <c r="K16" s="4" t="s">
        <v>2</v>
      </c>
      <c r="L16" s="3" t="s">
        <v>3</v>
      </c>
      <c r="M16" s="5" t="s">
        <v>4</v>
      </c>
      <c r="N16" s="17" t="s">
        <v>5</v>
      </c>
      <c r="O16" s="1"/>
      <c r="P16" s="171"/>
      <c r="Q16" s="172"/>
      <c r="R16" s="18" t="s">
        <v>9</v>
      </c>
      <c r="S16" s="18" t="s">
        <v>10</v>
      </c>
      <c r="T16" s="18" t="s">
        <v>9</v>
      </c>
      <c r="U16" s="18" t="s">
        <v>10</v>
      </c>
      <c r="V16" s="18" t="s">
        <v>9</v>
      </c>
      <c r="W16" s="18" t="s">
        <v>10</v>
      </c>
      <c r="X16" s="18" t="s">
        <v>9</v>
      </c>
      <c r="Y16" s="18" t="s">
        <v>10</v>
      </c>
      <c r="Z16" s="18"/>
      <c r="AA16" s="18"/>
      <c r="AB16" s="18"/>
      <c r="AC16" s="18"/>
      <c r="AD16" s="1"/>
      <c r="AF16" s="74"/>
      <c r="AG16" s="19" t="s">
        <v>7</v>
      </c>
      <c r="AH16" s="19" t="s">
        <v>8</v>
      </c>
      <c r="AI16" s="20" t="s">
        <v>0</v>
      </c>
      <c r="AJ16" s="20" t="s">
        <v>1</v>
      </c>
      <c r="AK16" s="20" t="s">
        <v>2</v>
      </c>
      <c r="AL16" s="20" t="s">
        <v>3</v>
      </c>
      <c r="AM16" s="20"/>
      <c r="AN16" s="20"/>
      <c r="AO16" s="1"/>
    </row>
    <row r="17" spans="1:41" ht="17.25">
      <c r="A17" s="21">
        <v>1</v>
      </c>
      <c r="B17" s="111" t="s">
        <v>51</v>
      </c>
      <c r="C17" s="114">
        <v>6</v>
      </c>
      <c r="D17" s="117">
        <v>9</v>
      </c>
      <c r="E17" s="117">
        <v>6</v>
      </c>
      <c r="F17" s="117">
        <v>60</v>
      </c>
      <c r="H17" s="1"/>
      <c r="I17" s="22">
        <f>(((0.1*C17)*$I$8)+((0.3*D17)*$I$9)+((0.1*E17)*$I$10)+((0.5*F17)*$I$11))</f>
        <v>5.625</v>
      </c>
      <c r="J17" s="22">
        <f>(((0.1*C17)*$J$8)+((0.3*D17)*$J$9)+((0.1*E17)*$J$10)+((0.5*F17)*$J$11))</f>
        <v>10.77</v>
      </c>
      <c r="K17" s="22">
        <f>(((0.1*C17)*$K$8)+((0.3*D17)*$K$9)+((0.1*E17)*$K$10)+((0.5*F17)*$K$11))</f>
        <v>12.824999999999999</v>
      </c>
      <c r="L17" s="22">
        <f>(((0.1*C17)*$L$8)+((0.3*D17)*$L$9)+((0.1*E17)*$L$10)+((0.5*F17)*$L$11))</f>
        <v>4.68</v>
      </c>
      <c r="M17" s="22">
        <f>(((0.1*C17)*$M$8)+((0.3*D17)*$M$9)+((0.1*E17)*$M$10)+((0.5*F17)*$M$11))</f>
        <v>0</v>
      </c>
      <c r="N17" s="22">
        <f>(((0.1*C17)*$N$8)+((0.3*D17)*$N$9)+((0.1*E17)*$N$10)+((0.5*F17)*$N$11))</f>
        <v>0</v>
      </c>
      <c r="O17" s="1"/>
      <c r="P17" s="11">
        <f>A17</f>
        <v>1</v>
      </c>
      <c r="Q17" s="23" t="str">
        <f>B17</f>
        <v>VHANMANE TUSHAR VASANT</v>
      </c>
      <c r="R17" s="24">
        <f>(I17/$R$13)*100</f>
        <v>81.521739130434796</v>
      </c>
      <c r="S17" s="24" t="str">
        <f>IF(R17&gt;50,"M","N")</f>
        <v>M</v>
      </c>
      <c r="T17" s="24">
        <f>(J17/$T$13)*100</f>
        <v>84.803149606299215</v>
      </c>
      <c r="U17" s="24" t="str">
        <f>IF(T17&gt;50,"M","N")</f>
        <v>M</v>
      </c>
      <c r="V17" s="24">
        <f>(K17/$V$13)*100</f>
        <v>94.30147058823529</v>
      </c>
      <c r="W17" s="24" t="str">
        <f>IF(V17&gt;50,"M","N")</f>
        <v>M</v>
      </c>
      <c r="X17" s="24">
        <f>(L17/$X$13)*100</f>
        <v>97.5</v>
      </c>
      <c r="Y17" s="24" t="str">
        <f>IF(X17&gt;50,"M","N")</f>
        <v>M</v>
      </c>
      <c r="Z17" s="24"/>
      <c r="AA17" s="24"/>
      <c r="AB17" s="24"/>
      <c r="AC17" s="24"/>
      <c r="AD17" s="1"/>
      <c r="AF17" s="74"/>
      <c r="AG17" s="19">
        <f>A17</f>
        <v>1</v>
      </c>
      <c r="AH17" s="85" t="str">
        <f>B17</f>
        <v>VHANMANE TUSHAR VASANT</v>
      </c>
      <c r="AI17" s="88">
        <v>4</v>
      </c>
      <c r="AJ17" s="88">
        <v>4</v>
      </c>
      <c r="AK17" s="88">
        <v>3</v>
      </c>
      <c r="AL17" s="88">
        <v>3</v>
      </c>
      <c r="AM17" s="88"/>
      <c r="AN17" s="88"/>
      <c r="AO17" s="1"/>
    </row>
    <row r="18" spans="1:41" ht="17.25">
      <c r="A18" s="21">
        <v>2</v>
      </c>
      <c r="B18" s="112" t="s">
        <v>52</v>
      </c>
      <c r="C18" s="115">
        <v>9</v>
      </c>
      <c r="D18" s="118">
        <v>12</v>
      </c>
      <c r="E18" s="118">
        <v>8</v>
      </c>
      <c r="F18" s="118">
        <v>60</v>
      </c>
      <c r="H18" s="1"/>
      <c r="I18" s="22">
        <f t="shared" ref="I18:I42" si="3">(((0.1*C18)*$I$8)+((0.3*D18)*$I$9)+((0.1*E18)*$I$10)+((0.5*F18)*$I$11))</f>
        <v>6.0299999999999994</v>
      </c>
      <c r="J18" s="22">
        <f t="shared" ref="J18:J42" si="4">(((0.1*C18)*$J$8)+((0.3*D18)*$J$9)+((0.1*E18)*$J$10)+((0.5*F18)*$J$11))</f>
        <v>11.43</v>
      </c>
      <c r="K18" s="22">
        <f t="shared" ref="K18:K42" si="5">(((0.1*C18)*$K$8)+((0.3*D18)*$K$9)+((0.1*E18)*$K$10)+((0.5*F18)*$K$11))</f>
        <v>13.1</v>
      </c>
      <c r="L18" s="22">
        <f t="shared" ref="L18:L42" si="6">(((0.1*C18)*$L$8)+((0.3*D18)*$L$9)+((0.1*E18)*$L$10)+((0.5*F18)*$L$11))</f>
        <v>4.74</v>
      </c>
      <c r="M18" s="22">
        <f t="shared" ref="M18:M42" si="7">(((0.1*C18)*$M$8)+((0.3*D18)*$M$9)+((0.1*E18)*$M$10)+((0.5*F18)*$M$11))</f>
        <v>0</v>
      </c>
      <c r="N18" s="22">
        <f t="shared" ref="N18:N42" si="8">(((0.1*C18)*$N$8)+((0.3*D18)*$N$9)+((0.1*E18)*$N$10)+((0.5*F18)*$N$11))</f>
        <v>0</v>
      </c>
      <c r="O18" s="1"/>
      <c r="P18" s="11">
        <f t="shared" ref="P18:P42" si="9">A18</f>
        <v>2</v>
      </c>
      <c r="Q18" s="23" t="str">
        <f t="shared" ref="Q18:Q38" si="10">B18</f>
        <v>SHAIKH IMTIYAJ HANIF</v>
      </c>
      <c r="R18" s="24">
        <f t="shared" ref="R18:R38" si="11">(I18/$R$13)*100</f>
        <v>87.391304347826079</v>
      </c>
      <c r="S18" s="24" t="str">
        <f t="shared" ref="S18:S38" si="12">IF(R18&gt;50,"M","N")</f>
        <v>M</v>
      </c>
      <c r="T18" s="24">
        <f t="shared" ref="T18:T38" si="13">(J18/$T$13)*100</f>
        <v>90</v>
      </c>
      <c r="U18" s="24" t="str">
        <f t="shared" ref="U18:U38" si="14">IF(T18&gt;50,"M","N")</f>
        <v>M</v>
      </c>
      <c r="V18" s="24">
        <f t="shared" ref="V18:V38" si="15">(K18/$V$13)*100</f>
        <v>96.32352941176471</v>
      </c>
      <c r="W18" s="24" t="str">
        <f t="shared" ref="W18:W38" si="16">IF(V18&gt;50,"M","N")</f>
        <v>M</v>
      </c>
      <c r="X18" s="24">
        <f t="shared" ref="X18:X38" si="17">(L18/$X$13)*100</f>
        <v>98.75</v>
      </c>
      <c r="Y18" s="24" t="str">
        <f t="shared" ref="Y18:Y38" si="18">IF(X18&gt;50,"M","N")</f>
        <v>M</v>
      </c>
      <c r="Z18" s="24"/>
      <c r="AA18" s="24"/>
      <c r="AB18" s="24"/>
      <c r="AC18" s="24"/>
      <c r="AD18" s="1"/>
      <c r="AF18" s="74"/>
      <c r="AG18" s="19">
        <f t="shared" ref="AG18:AG42" si="19">A18</f>
        <v>2</v>
      </c>
      <c r="AH18" s="85" t="str">
        <f t="shared" ref="AH18:AH38" si="20">B18</f>
        <v>SHAIKH IMTIYAJ HANIF</v>
      </c>
      <c r="AI18" s="20">
        <v>3</v>
      </c>
      <c r="AJ18" s="20">
        <v>4</v>
      </c>
      <c r="AK18" s="20">
        <v>3</v>
      </c>
      <c r="AL18" s="20">
        <v>2</v>
      </c>
      <c r="AM18" s="20"/>
      <c r="AN18" s="20"/>
      <c r="AO18" s="1"/>
    </row>
    <row r="19" spans="1:41" ht="17.25">
      <c r="A19" s="21">
        <v>3</v>
      </c>
      <c r="B19" s="112" t="s">
        <v>53</v>
      </c>
      <c r="C19" s="115">
        <v>9</v>
      </c>
      <c r="D19" s="118">
        <v>9</v>
      </c>
      <c r="E19" s="118">
        <v>8</v>
      </c>
      <c r="F19" s="118">
        <v>53</v>
      </c>
      <c r="H19" s="1"/>
      <c r="I19" s="22">
        <f t="shared" si="3"/>
        <v>5.1899999999999995</v>
      </c>
      <c r="J19" s="22">
        <f t="shared" si="4"/>
        <v>9.93</v>
      </c>
      <c r="K19" s="22">
        <f t="shared" si="5"/>
        <v>11.565000000000001</v>
      </c>
      <c r="L19" s="22">
        <f t="shared" si="6"/>
        <v>4.2149999999999999</v>
      </c>
      <c r="M19" s="22">
        <f t="shared" si="7"/>
        <v>0</v>
      </c>
      <c r="N19" s="22">
        <f t="shared" si="8"/>
        <v>0</v>
      </c>
      <c r="O19" s="1"/>
      <c r="P19" s="11">
        <f t="shared" si="9"/>
        <v>3</v>
      </c>
      <c r="Q19" s="23" t="str">
        <f t="shared" si="10"/>
        <v>CHIVATE VARAD PRASHANT</v>
      </c>
      <c r="R19" s="24">
        <f t="shared" si="11"/>
        <v>75.217391304347828</v>
      </c>
      <c r="S19" s="24" t="str">
        <f t="shared" si="12"/>
        <v>M</v>
      </c>
      <c r="T19" s="24">
        <f t="shared" si="13"/>
        <v>78.188976377952756</v>
      </c>
      <c r="U19" s="24" t="str">
        <f t="shared" si="14"/>
        <v>M</v>
      </c>
      <c r="V19" s="24">
        <f t="shared" si="15"/>
        <v>85.036764705882362</v>
      </c>
      <c r="W19" s="24" t="str">
        <f t="shared" si="16"/>
        <v>M</v>
      </c>
      <c r="X19" s="24">
        <f t="shared" si="17"/>
        <v>87.8125</v>
      </c>
      <c r="Y19" s="24" t="str">
        <f t="shared" si="18"/>
        <v>M</v>
      </c>
      <c r="Z19" s="24"/>
      <c r="AA19" s="24"/>
      <c r="AB19" s="24"/>
      <c r="AC19" s="24"/>
      <c r="AD19" s="1"/>
      <c r="AF19" s="74"/>
      <c r="AG19" s="19">
        <f t="shared" si="19"/>
        <v>3</v>
      </c>
      <c r="AH19" s="85" t="str">
        <f t="shared" si="20"/>
        <v>CHIVATE VARAD PRASHANT</v>
      </c>
      <c r="AI19" s="88">
        <v>4</v>
      </c>
      <c r="AJ19" s="88">
        <v>4</v>
      </c>
      <c r="AK19" s="88">
        <v>4</v>
      </c>
      <c r="AL19" s="88">
        <v>4</v>
      </c>
      <c r="AM19" s="88"/>
      <c r="AN19" s="88"/>
      <c r="AO19" s="1"/>
    </row>
    <row r="20" spans="1:41" ht="17.25">
      <c r="A20" s="21">
        <v>4</v>
      </c>
      <c r="B20" s="112" t="s">
        <v>54</v>
      </c>
      <c r="C20" s="115">
        <v>8</v>
      </c>
      <c r="D20" s="118">
        <v>11</v>
      </c>
      <c r="E20" s="118">
        <v>8</v>
      </c>
      <c r="F20" s="118">
        <v>60</v>
      </c>
      <c r="H20" s="1"/>
      <c r="I20" s="22">
        <f t="shared" si="3"/>
        <v>5.8949999999999996</v>
      </c>
      <c r="J20" s="22">
        <f t="shared" si="4"/>
        <v>11.21</v>
      </c>
      <c r="K20" s="22">
        <f t="shared" si="5"/>
        <v>13.055</v>
      </c>
      <c r="L20" s="22">
        <f t="shared" si="6"/>
        <v>4.74</v>
      </c>
      <c r="M20" s="22">
        <f t="shared" si="7"/>
        <v>0</v>
      </c>
      <c r="N20" s="22">
        <f t="shared" si="8"/>
        <v>0</v>
      </c>
      <c r="O20" s="1"/>
      <c r="P20" s="11">
        <f t="shared" si="9"/>
        <v>4</v>
      </c>
      <c r="Q20" s="23" t="str">
        <f t="shared" si="10"/>
        <v>KOSURI ROHANSAI VIJAYKUMAR</v>
      </c>
      <c r="R20" s="24">
        <f t="shared" si="11"/>
        <v>85.434782608695642</v>
      </c>
      <c r="S20" s="24" t="str">
        <f t="shared" si="12"/>
        <v>M</v>
      </c>
      <c r="T20" s="24">
        <f t="shared" si="13"/>
        <v>88.267716535433081</v>
      </c>
      <c r="U20" s="24" t="str">
        <f t="shared" si="14"/>
        <v>M</v>
      </c>
      <c r="V20" s="24">
        <f t="shared" si="15"/>
        <v>95.992647058823536</v>
      </c>
      <c r="W20" s="24" t="str">
        <f t="shared" si="16"/>
        <v>M</v>
      </c>
      <c r="X20" s="24">
        <f t="shared" si="17"/>
        <v>98.75</v>
      </c>
      <c r="Y20" s="24" t="str">
        <f t="shared" si="18"/>
        <v>M</v>
      </c>
      <c r="Z20" s="24"/>
      <c r="AA20" s="24"/>
      <c r="AB20" s="24"/>
      <c r="AC20" s="24"/>
      <c r="AD20" s="1"/>
      <c r="AF20" s="74"/>
      <c r="AG20" s="19">
        <f t="shared" si="19"/>
        <v>4</v>
      </c>
      <c r="AH20" s="85" t="str">
        <f t="shared" si="20"/>
        <v>KOSURI ROHANSAI VIJAYKUMAR</v>
      </c>
      <c r="AI20" s="88">
        <v>3</v>
      </c>
      <c r="AJ20" s="88">
        <v>3</v>
      </c>
      <c r="AK20" s="88">
        <v>4</v>
      </c>
      <c r="AL20" s="88">
        <v>3</v>
      </c>
      <c r="AM20" s="88"/>
      <c r="AN20" s="88"/>
      <c r="AO20" s="1"/>
    </row>
    <row r="21" spans="1:41" ht="17.25">
      <c r="A21" s="21">
        <v>5</v>
      </c>
      <c r="B21" s="112" t="s">
        <v>55</v>
      </c>
      <c r="C21" s="115">
        <v>9</v>
      </c>
      <c r="D21" s="118">
        <v>13</v>
      </c>
      <c r="E21" s="118">
        <v>9</v>
      </c>
      <c r="F21" s="118">
        <v>60</v>
      </c>
      <c r="H21" s="1"/>
      <c r="I21" s="22">
        <f t="shared" si="3"/>
        <v>6.1349999999999998</v>
      </c>
      <c r="J21" s="22">
        <f t="shared" si="4"/>
        <v>11.58</v>
      </c>
      <c r="K21" s="22">
        <f t="shared" si="5"/>
        <v>13.215</v>
      </c>
      <c r="L21" s="22">
        <f t="shared" si="6"/>
        <v>4.7699999999999996</v>
      </c>
      <c r="M21" s="22">
        <f t="shared" si="7"/>
        <v>0</v>
      </c>
      <c r="N21" s="22">
        <f t="shared" si="8"/>
        <v>0</v>
      </c>
      <c r="O21" s="1"/>
      <c r="P21" s="11">
        <f t="shared" si="9"/>
        <v>5</v>
      </c>
      <c r="Q21" s="23" t="str">
        <f t="shared" si="10"/>
        <v>SHAGUFTA IRSHADAHMAD NADAF</v>
      </c>
      <c r="R21" s="24">
        <f t="shared" si="11"/>
        <v>88.913043478260875</v>
      </c>
      <c r="S21" s="24" t="str">
        <f t="shared" si="12"/>
        <v>M</v>
      </c>
      <c r="T21" s="24">
        <f t="shared" si="13"/>
        <v>91.181102362204726</v>
      </c>
      <c r="U21" s="24" t="str">
        <f t="shared" si="14"/>
        <v>M</v>
      </c>
      <c r="V21" s="24">
        <f t="shared" si="15"/>
        <v>97.169117647058826</v>
      </c>
      <c r="W21" s="24" t="str">
        <f t="shared" si="16"/>
        <v>M</v>
      </c>
      <c r="X21" s="24">
        <f t="shared" si="17"/>
        <v>99.374999999999986</v>
      </c>
      <c r="Y21" s="24" t="str">
        <f t="shared" si="18"/>
        <v>M</v>
      </c>
      <c r="Z21" s="24"/>
      <c r="AA21" s="24"/>
      <c r="AB21" s="24"/>
      <c r="AC21" s="24"/>
      <c r="AD21" s="1"/>
      <c r="AF21" s="74"/>
      <c r="AG21" s="19">
        <f t="shared" si="19"/>
        <v>5</v>
      </c>
      <c r="AH21" s="85" t="str">
        <f t="shared" si="20"/>
        <v>SHAGUFTA IRSHADAHMAD NADAF</v>
      </c>
      <c r="AI21" s="88">
        <v>4</v>
      </c>
      <c r="AJ21" s="88">
        <v>4</v>
      </c>
      <c r="AK21" s="88">
        <v>4</v>
      </c>
      <c r="AL21" s="88">
        <v>4</v>
      </c>
      <c r="AM21" s="88"/>
      <c r="AN21" s="88"/>
      <c r="AO21" s="1"/>
    </row>
    <row r="22" spans="1:41" ht="17.25">
      <c r="A22" s="21">
        <v>6</v>
      </c>
      <c r="B22" s="112" t="s">
        <v>56</v>
      </c>
      <c r="C22" s="115">
        <v>7</v>
      </c>
      <c r="D22" s="118">
        <v>9</v>
      </c>
      <c r="E22" s="118">
        <v>6</v>
      </c>
      <c r="F22" s="118">
        <v>60</v>
      </c>
      <c r="H22" s="1"/>
      <c r="I22" s="22">
        <f t="shared" si="3"/>
        <v>5.6549999999999994</v>
      </c>
      <c r="J22" s="22">
        <f t="shared" si="4"/>
        <v>10.84</v>
      </c>
      <c r="K22" s="22">
        <f t="shared" si="5"/>
        <v>12.824999999999999</v>
      </c>
      <c r="L22" s="22">
        <f t="shared" si="6"/>
        <v>4.68</v>
      </c>
      <c r="M22" s="22">
        <f t="shared" si="7"/>
        <v>0</v>
      </c>
      <c r="N22" s="22">
        <f t="shared" si="8"/>
        <v>0</v>
      </c>
      <c r="O22" s="1"/>
      <c r="P22" s="11">
        <f t="shared" si="9"/>
        <v>6</v>
      </c>
      <c r="Q22" s="23" t="str">
        <f t="shared" si="10"/>
        <v>CHAVAN HARSHAD VIJAYAKUMAR</v>
      </c>
      <c r="R22" s="24">
        <f t="shared" si="11"/>
        <v>81.956521739130423</v>
      </c>
      <c r="S22" s="24" t="str">
        <f t="shared" si="12"/>
        <v>M</v>
      </c>
      <c r="T22" s="24">
        <f t="shared" si="13"/>
        <v>85.354330708661422</v>
      </c>
      <c r="U22" s="24" t="str">
        <f t="shared" si="14"/>
        <v>M</v>
      </c>
      <c r="V22" s="24">
        <f t="shared" si="15"/>
        <v>94.30147058823529</v>
      </c>
      <c r="W22" s="24" t="str">
        <f t="shared" si="16"/>
        <v>M</v>
      </c>
      <c r="X22" s="24">
        <f t="shared" si="17"/>
        <v>97.5</v>
      </c>
      <c r="Y22" s="24" t="str">
        <f t="shared" si="18"/>
        <v>M</v>
      </c>
      <c r="Z22" s="24"/>
      <c r="AA22" s="24"/>
      <c r="AB22" s="24"/>
      <c r="AC22" s="24"/>
      <c r="AD22" s="1"/>
      <c r="AF22" s="74"/>
      <c r="AG22" s="19">
        <f t="shared" si="19"/>
        <v>6</v>
      </c>
      <c r="AH22" s="85" t="str">
        <f t="shared" si="20"/>
        <v>CHAVAN HARSHAD VIJAYAKUMAR</v>
      </c>
      <c r="AI22" s="88">
        <v>4</v>
      </c>
      <c r="AJ22" s="88">
        <v>4</v>
      </c>
      <c r="AK22" s="88">
        <v>4</v>
      </c>
      <c r="AL22" s="88">
        <v>4</v>
      </c>
      <c r="AM22" s="88"/>
      <c r="AN22" s="88"/>
      <c r="AO22" s="1"/>
    </row>
    <row r="23" spans="1:41" ht="17.25">
      <c r="A23" s="21">
        <v>7</v>
      </c>
      <c r="B23" s="112" t="s">
        <v>57</v>
      </c>
      <c r="C23" s="115">
        <v>6</v>
      </c>
      <c r="D23" s="118">
        <v>8</v>
      </c>
      <c r="E23" s="118">
        <v>6</v>
      </c>
      <c r="F23" s="118">
        <v>60</v>
      </c>
      <c r="H23" s="1"/>
      <c r="I23" s="22">
        <f t="shared" si="3"/>
        <v>5.52</v>
      </c>
      <c r="J23" s="22">
        <f t="shared" si="4"/>
        <v>10.620000000000001</v>
      </c>
      <c r="K23" s="22">
        <f t="shared" si="5"/>
        <v>12.78</v>
      </c>
      <c r="L23" s="22">
        <f t="shared" si="6"/>
        <v>4.68</v>
      </c>
      <c r="M23" s="22">
        <f t="shared" si="7"/>
        <v>0</v>
      </c>
      <c r="N23" s="22">
        <f t="shared" si="8"/>
        <v>0</v>
      </c>
      <c r="O23" s="1"/>
      <c r="P23" s="11">
        <f t="shared" si="9"/>
        <v>7</v>
      </c>
      <c r="Q23" s="23" t="str">
        <f t="shared" si="10"/>
        <v>SHINDE PRAJVAL VILAS</v>
      </c>
      <c r="R23" s="24">
        <f t="shared" si="11"/>
        <v>80</v>
      </c>
      <c r="S23" s="24" t="str">
        <f t="shared" si="12"/>
        <v>M</v>
      </c>
      <c r="T23" s="24">
        <f t="shared" si="13"/>
        <v>83.622047244094503</v>
      </c>
      <c r="U23" s="24" t="str">
        <f t="shared" si="14"/>
        <v>M</v>
      </c>
      <c r="V23" s="24">
        <f t="shared" si="15"/>
        <v>93.970588235294116</v>
      </c>
      <c r="W23" s="24" t="str">
        <f t="shared" si="16"/>
        <v>M</v>
      </c>
      <c r="X23" s="24">
        <f t="shared" si="17"/>
        <v>97.5</v>
      </c>
      <c r="Y23" s="24" t="str">
        <f t="shared" si="18"/>
        <v>M</v>
      </c>
      <c r="Z23" s="24"/>
      <c r="AA23" s="24"/>
      <c r="AB23" s="24"/>
      <c r="AC23" s="24"/>
      <c r="AD23" s="1"/>
      <c r="AF23" s="74"/>
      <c r="AG23" s="19">
        <f t="shared" si="19"/>
        <v>7</v>
      </c>
      <c r="AH23" s="85" t="str">
        <f t="shared" si="20"/>
        <v>SHINDE PRAJVAL VILAS</v>
      </c>
      <c r="AI23" s="88">
        <v>4</v>
      </c>
      <c r="AJ23" s="88">
        <v>4</v>
      </c>
      <c r="AK23" s="88">
        <v>4</v>
      </c>
      <c r="AL23" s="88">
        <v>4</v>
      </c>
      <c r="AM23" s="88"/>
      <c r="AN23" s="88"/>
      <c r="AO23" s="1"/>
    </row>
    <row r="24" spans="1:41" ht="17.25">
      <c r="A24" s="21">
        <v>8</v>
      </c>
      <c r="B24" s="112" t="s">
        <v>58</v>
      </c>
      <c r="C24" s="115">
        <v>9</v>
      </c>
      <c r="D24" s="118">
        <v>10</v>
      </c>
      <c r="E24" s="118">
        <v>8</v>
      </c>
      <c r="F24" s="118">
        <v>60</v>
      </c>
      <c r="H24" s="1"/>
      <c r="I24" s="22">
        <f t="shared" si="3"/>
        <v>5.82</v>
      </c>
      <c r="J24" s="22">
        <f t="shared" si="4"/>
        <v>11.129999999999999</v>
      </c>
      <c r="K24" s="22">
        <f t="shared" si="5"/>
        <v>13.01</v>
      </c>
      <c r="L24" s="22">
        <f t="shared" si="6"/>
        <v>4.74</v>
      </c>
      <c r="M24" s="22">
        <f t="shared" si="7"/>
        <v>0</v>
      </c>
      <c r="N24" s="22">
        <f t="shared" si="8"/>
        <v>0</v>
      </c>
      <c r="O24" s="1"/>
      <c r="P24" s="11">
        <f t="shared" si="9"/>
        <v>8</v>
      </c>
      <c r="Q24" s="23" t="str">
        <f t="shared" si="10"/>
        <v>RAJPUT SHIVRAJ ANANDSINH</v>
      </c>
      <c r="R24" s="24">
        <f t="shared" si="11"/>
        <v>84.34782608695653</v>
      </c>
      <c r="S24" s="24" t="str">
        <f t="shared" si="12"/>
        <v>M</v>
      </c>
      <c r="T24" s="24">
        <f t="shared" si="13"/>
        <v>87.637795275590548</v>
      </c>
      <c r="U24" s="24" t="str">
        <f t="shared" si="14"/>
        <v>M</v>
      </c>
      <c r="V24" s="24">
        <f t="shared" si="15"/>
        <v>95.661764705882362</v>
      </c>
      <c r="W24" s="24" t="str">
        <f t="shared" si="16"/>
        <v>M</v>
      </c>
      <c r="X24" s="24">
        <f t="shared" si="17"/>
        <v>98.75</v>
      </c>
      <c r="Y24" s="24" t="str">
        <f t="shared" si="18"/>
        <v>M</v>
      </c>
      <c r="Z24" s="24"/>
      <c r="AA24" s="24"/>
      <c r="AB24" s="24"/>
      <c r="AC24" s="24"/>
      <c r="AD24" s="1"/>
      <c r="AF24" s="74"/>
      <c r="AG24" s="19">
        <f t="shared" si="19"/>
        <v>8</v>
      </c>
      <c r="AH24" s="85" t="str">
        <f t="shared" si="20"/>
        <v>RAJPUT SHIVRAJ ANANDSINH</v>
      </c>
      <c r="AI24" s="20">
        <v>3</v>
      </c>
      <c r="AJ24" s="20">
        <v>3</v>
      </c>
      <c r="AK24" s="20">
        <v>3</v>
      </c>
      <c r="AL24" s="20">
        <v>3</v>
      </c>
      <c r="AM24" s="20"/>
      <c r="AN24" s="20"/>
      <c r="AO24" s="1"/>
    </row>
    <row r="25" spans="1:41" ht="17.25">
      <c r="A25" s="21">
        <v>9</v>
      </c>
      <c r="B25" s="112" t="s">
        <v>59</v>
      </c>
      <c r="C25" s="115">
        <v>8</v>
      </c>
      <c r="D25" s="118">
        <v>12</v>
      </c>
      <c r="E25" s="118">
        <v>8</v>
      </c>
      <c r="F25" s="118">
        <v>60</v>
      </c>
      <c r="H25" s="1"/>
      <c r="I25" s="22">
        <f t="shared" si="3"/>
        <v>6</v>
      </c>
      <c r="J25" s="22">
        <f t="shared" si="4"/>
        <v>11.36</v>
      </c>
      <c r="K25" s="22">
        <f t="shared" si="5"/>
        <v>13.1</v>
      </c>
      <c r="L25" s="22">
        <f t="shared" si="6"/>
        <v>4.74</v>
      </c>
      <c r="M25" s="22">
        <f t="shared" si="7"/>
        <v>0</v>
      </c>
      <c r="N25" s="22">
        <f t="shared" si="8"/>
        <v>0</v>
      </c>
      <c r="O25" s="1"/>
      <c r="P25" s="11">
        <f t="shared" si="9"/>
        <v>9</v>
      </c>
      <c r="Q25" s="23" t="str">
        <f t="shared" si="10"/>
        <v>SANDILI BANDU BHOSALE</v>
      </c>
      <c r="R25" s="24">
        <f t="shared" si="11"/>
        <v>86.956521739130437</v>
      </c>
      <c r="S25" s="24" t="str">
        <f t="shared" si="12"/>
        <v>M</v>
      </c>
      <c r="T25" s="24">
        <f t="shared" si="13"/>
        <v>89.448818897637793</v>
      </c>
      <c r="U25" s="24" t="str">
        <f t="shared" si="14"/>
        <v>M</v>
      </c>
      <c r="V25" s="24">
        <f t="shared" si="15"/>
        <v>96.32352941176471</v>
      </c>
      <c r="W25" s="24" t="str">
        <f t="shared" si="16"/>
        <v>M</v>
      </c>
      <c r="X25" s="24">
        <f t="shared" si="17"/>
        <v>98.75</v>
      </c>
      <c r="Y25" s="24" t="str">
        <f t="shared" si="18"/>
        <v>M</v>
      </c>
      <c r="Z25" s="24"/>
      <c r="AA25" s="24"/>
      <c r="AB25" s="24"/>
      <c r="AC25" s="24"/>
      <c r="AD25" s="1"/>
      <c r="AF25" s="74"/>
      <c r="AG25" s="19">
        <f t="shared" si="19"/>
        <v>9</v>
      </c>
      <c r="AH25" s="85" t="str">
        <f t="shared" si="20"/>
        <v>SANDILI BANDU BHOSALE</v>
      </c>
      <c r="AI25" s="20">
        <v>2</v>
      </c>
      <c r="AJ25" s="20">
        <v>3</v>
      </c>
      <c r="AK25" s="20">
        <v>2</v>
      </c>
      <c r="AL25" s="20">
        <v>3</v>
      </c>
      <c r="AM25" s="20"/>
      <c r="AN25" s="20"/>
      <c r="AO25" s="1"/>
    </row>
    <row r="26" spans="1:41" ht="17.25">
      <c r="A26" s="21">
        <v>10</v>
      </c>
      <c r="B26" s="112" t="s">
        <v>60</v>
      </c>
      <c r="C26" s="115">
        <v>9</v>
      </c>
      <c r="D26" s="118">
        <v>14</v>
      </c>
      <c r="E26" s="118">
        <v>9</v>
      </c>
      <c r="F26" s="118">
        <v>60</v>
      </c>
      <c r="H26" s="1"/>
      <c r="I26" s="22">
        <f t="shared" si="3"/>
        <v>6.24</v>
      </c>
      <c r="J26" s="22">
        <f t="shared" si="4"/>
        <v>11.73</v>
      </c>
      <c r="K26" s="22">
        <f t="shared" si="5"/>
        <v>13.26</v>
      </c>
      <c r="L26" s="22">
        <f t="shared" si="6"/>
        <v>4.7699999999999996</v>
      </c>
      <c r="M26" s="22">
        <f t="shared" si="7"/>
        <v>0</v>
      </c>
      <c r="N26" s="22">
        <f t="shared" si="8"/>
        <v>0</v>
      </c>
      <c r="O26" s="1"/>
      <c r="P26" s="11">
        <f t="shared" si="9"/>
        <v>10</v>
      </c>
      <c r="Q26" s="23" t="str">
        <f t="shared" si="10"/>
        <v>SAGARE VIDYA RAJU</v>
      </c>
      <c r="R26" s="24">
        <f t="shared" si="11"/>
        <v>90.434782608695656</v>
      </c>
      <c r="S26" s="24" t="str">
        <f t="shared" si="12"/>
        <v>M</v>
      </c>
      <c r="T26" s="24">
        <f t="shared" si="13"/>
        <v>92.362204724409452</v>
      </c>
      <c r="U26" s="24" t="str">
        <f t="shared" si="14"/>
        <v>M</v>
      </c>
      <c r="V26" s="24">
        <f t="shared" si="15"/>
        <v>97.5</v>
      </c>
      <c r="W26" s="24" t="str">
        <f t="shared" si="16"/>
        <v>M</v>
      </c>
      <c r="X26" s="24">
        <f t="shared" si="17"/>
        <v>99.374999999999986</v>
      </c>
      <c r="Y26" s="24" t="str">
        <f t="shared" si="18"/>
        <v>M</v>
      </c>
      <c r="Z26" s="24"/>
      <c r="AA26" s="24"/>
      <c r="AB26" s="24"/>
      <c r="AC26" s="24"/>
      <c r="AD26" s="1"/>
      <c r="AF26" s="74"/>
      <c r="AG26" s="19">
        <f t="shared" si="19"/>
        <v>10</v>
      </c>
      <c r="AH26" s="85" t="str">
        <f t="shared" si="20"/>
        <v>SAGARE VIDYA RAJU</v>
      </c>
      <c r="AI26" s="88">
        <v>3</v>
      </c>
      <c r="AJ26" s="88">
        <v>3</v>
      </c>
      <c r="AK26" s="88">
        <v>3</v>
      </c>
      <c r="AL26" s="88">
        <v>3</v>
      </c>
      <c r="AM26" s="88"/>
      <c r="AN26" s="88"/>
      <c r="AO26" s="1"/>
    </row>
    <row r="27" spans="1:41" ht="17.25">
      <c r="A27" s="21">
        <v>11</v>
      </c>
      <c r="B27" s="112" t="s">
        <v>61</v>
      </c>
      <c r="C27" s="115">
        <v>8</v>
      </c>
      <c r="D27" s="118">
        <v>16</v>
      </c>
      <c r="E27" s="118">
        <v>7</v>
      </c>
      <c r="F27" s="118">
        <v>60</v>
      </c>
      <c r="H27" s="1"/>
      <c r="I27" s="22">
        <f t="shared" si="3"/>
        <v>6.42</v>
      </c>
      <c r="J27" s="22">
        <f t="shared" si="4"/>
        <v>11.96</v>
      </c>
      <c r="K27" s="22">
        <f t="shared" si="5"/>
        <v>13.21</v>
      </c>
      <c r="L27" s="22">
        <f t="shared" si="6"/>
        <v>4.71</v>
      </c>
      <c r="M27" s="22">
        <f t="shared" si="7"/>
        <v>0</v>
      </c>
      <c r="N27" s="22">
        <f t="shared" si="8"/>
        <v>0</v>
      </c>
      <c r="O27" s="1"/>
      <c r="P27" s="11">
        <f t="shared" si="9"/>
        <v>11</v>
      </c>
      <c r="Q27" s="23" t="str">
        <f t="shared" si="10"/>
        <v>CHOUGULE VAISHNAVI MILIND</v>
      </c>
      <c r="R27" s="24">
        <f t="shared" si="11"/>
        <v>93.043478260869577</v>
      </c>
      <c r="S27" s="24" t="str">
        <f t="shared" si="12"/>
        <v>M</v>
      </c>
      <c r="T27" s="24">
        <f t="shared" si="13"/>
        <v>94.17322834645671</v>
      </c>
      <c r="U27" s="24" t="str">
        <f t="shared" si="14"/>
        <v>M</v>
      </c>
      <c r="V27" s="24">
        <f t="shared" si="15"/>
        <v>97.132352941176478</v>
      </c>
      <c r="W27" s="24" t="str">
        <f t="shared" si="16"/>
        <v>M</v>
      </c>
      <c r="X27" s="24">
        <f t="shared" si="17"/>
        <v>98.125</v>
      </c>
      <c r="Y27" s="24" t="str">
        <f t="shared" si="18"/>
        <v>M</v>
      </c>
      <c r="Z27" s="24"/>
      <c r="AA27" s="24"/>
      <c r="AB27" s="24"/>
      <c r="AC27" s="24"/>
      <c r="AD27" s="1"/>
      <c r="AF27" s="74"/>
      <c r="AG27" s="19">
        <f t="shared" si="19"/>
        <v>11</v>
      </c>
      <c r="AH27" s="85" t="str">
        <f t="shared" si="20"/>
        <v>CHOUGULE VAISHNAVI MILIND</v>
      </c>
      <c r="AI27" s="88">
        <v>3</v>
      </c>
      <c r="AJ27" s="88">
        <v>2</v>
      </c>
      <c r="AK27" s="88">
        <v>3</v>
      </c>
      <c r="AL27" s="88">
        <v>3</v>
      </c>
      <c r="AM27" s="88"/>
      <c r="AN27" s="88"/>
      <c r="AO27" s="1"/>
    </row>
    <row r="28" spans="1:41" ht="17.25">
      <c r="A28" s="21">
        <v>12</v>
      </c>
      <c r="B28" s="112" t="s">
        <v>62</v>
      </c>
      <c r="C28" s="115">
        <v>9</v>
      </c>
      <c r="D28" s="118">
        <v>12</v>
      </c>
      <c r="E28" s="118">
        <v>9</v>
      </c>
      <c r="F28" s="118">
        <v>60</v>
      </c>
      <c r="H28" s="1"/>
      <c r="I28" s="22">
        <f t="shared" si="3"/>
        <v>6.0299999999999994</v>
      </c>
      <c r="J28" s="22">
        <f t="shared" si="4"/>
        <v>11.43</v>
      </c>
      <c r="K28" s="22">
        <f t="shared" si="5"/>
        <v>13.17</v>
      </c>
      <c r="L28" s="22">
        <f t="shared" si="6"/>
        <v>4.7699999999999996</v>
      </c>
      <c r="M28" s="22">
        <f t="shared" si="7"/>
        <v>0</v>
      </c>
      <c r="N28" s="22">
        <f t="shared" si="8"/>
        <v>0</v>
      </c>
      <c r="O28" s="1"/>
      <c r="P28" s="11">
        <f t="shared" si="9"/>
        <v>12</v>
      </c>
      <c r="Q28" s="23" t="str">
        <f t="shared" si="10"/>
        <v>PATIL AISHWARYA PAYAGONDA</v>
      </c>
      <c r="R28" s="24">
        <f t="shared" si="11"/>
        <v>87.391304347826079</v>
      </c>
      <c r="S28" s="24" t="str">
        <f t="shared" si="12"/>
        <v>M</v>
      </c>
      <c r="T28" s="24">
        <f t="shared" si="13"/>
        <v>90</v>
      </c>
      <c r="U28" s="24" t="str">
        <f t="shared" si="14"/>
        <v>M</v>
      </c>
      <c r="V28" s="24">
        <f t="shared" si="15"/>
        <v>96.838235294117652</v>
      </c>
      <c r="W28" s="24" t="str">
        <f t="shared" si="16"/>
        <v>M</v>
      </c>
      <c r="X28" s="24">
        <f t="shared" si="17"/>
        <v>99.374999999999986</v>
      </c>
      <c r="Y28" s="24" t="str">
        <f t="shared" si="18"/>
        <v>M</v>
      </c>
      <c r="Z28" s="24"/>
      <c r="AA28" s="24"/>
      <c r="AB28" s="24"/>
      <c r="AC28" s="24"/>
      <c r="AD28" s="1"/>
      <c r="AF28" s="74"/>
      <c r="AG28" s="19">
        <f t="shared" si="19"/>
        <v>12</v>
      </c>
      <c r="AH28" s="85" t="str">
        <f t="shared" si="20"/>
        <v>PATIL AISHWARYA PAYAGONDA</v>
      </c>
      <c r="AI28" s="88">
        <v>4</v>
      </c>
      <c r="AJ28" s="88">
        <v>4</v>
      </c>
      <c r="AK28" s="88">
        <v>4</v>
      </c>
      <c r="AL28" s="88">
        <v>4</v>
      </c>
      <c r="AM28" s="88"/>
      <c r="AN28" s="88"/>
      <c r="AO28" s="1"/>
    </row>
    <row r="29" spans="1:41" ht="17.25">
      <c r="A29" s="21">
        <v>13</v>
      </c>
      <c r="B29" s="112" t="s">
        <v>63</v>
      </c>
      <c r="C29" s="115">
        <v>9</v>
      </c>
      <c r="D29" s="118">
        <v>13</v>
      </c>
      <c r="E29" s="118">
        <v>8</v>
      </c>
      <c r="F29" s="118">
        <v>60</v>
      </c>
      <c r="H29" s="1"/>
      <c r="I29" s="22">
        <f t="shared" si="3"/>
        <v>6.1349999999999998</v>
      </c>
      <c r="J29" s="22">
        <f t="shared" si="4"/>
        <v>11.58</v>
      </c>
      <c r="K29" s="22">
        <f t="shared" si="5"/>
        <v>13.145</v>
      </c>
      <c r="L29" s="22">
        <f t="shared" si="6"/>
        <v>4.74</v>
      </c>
      <c r="M29" s="22">
        <f t="shared" si="7"/>
        <v>0</v>
      </c>
      <c r="N29" s="22">
        <f t="shared" si="8"/>
        <v>0</v>
      </c>
      <c r="O29" s="1"/>
      <c r="P29" s="11">
        <f t="shared" si="9"/>
        <v>13</v>
      </c>
      <c r="Q29" s="23" t="str">
        <f t="shared" si="10"/>
        <v>SHAIKH ARSHIYA AYUB</v>
      </c>
      <c r="R29" s="24">
        <f t="shared" si="11"/>
        <v>88.913043478260875</v>
      </c>
      <c r="S29" s="24" t="str">
        <f t="shared" si="12"/>
        <v>M</v>
      </c>
      <c r="T29" s="24">
        <f t="shared" si="13"/>
        <v>91.181102362204726</v>
      </c>
      <c r="U29" s="24" t="str">
        <f t="shared" si="14"/>
        <v>M</v>
      </c>
      <c r="V29" s="24">
        <f t="shared" si="15"/>
        <v>96.654411764705884</v>
      </c>
      <c r="W29" s="24" t="str">
        <f t="shared" si="16"/>
        <v>M</v>
      </c>
      <c r="X29" s="24">
        <f t="shared" si="17"/>
        <v>98.75</v>
      </c>
      <c r="Y29" s="24" t="str">
        <f t="shared" si="18"/>
        <v>M</v>
      </c>
      <c r="Z29" s="24"/>
      <c r="AA29" s="24"/>
      <c r="AB29" s="24"/>
      <c r="AC29" s="24"/>
      <c r="AD29" s="1"/>
      <c r="AF29" s="74"/>
      <c r="AG29" s="19">
        <f t="shared" si="19"/>
        <v>13</v>
      </c>
      <c r="AH29" s="85" t="str">
        <f t="shared" si="20"/>
        <v>SHAIKH ARSHIYA AYUB</v>
      </c>
      <c r="AI29" s="88">
        <v>4</v>
      </c>
      <c r="AJ29" s="88">
        <v>4</v>
      </c>
      <c r="AK29" s="88">
        <v>4</v>
      </c>
      <c r="AL29" s="88">
        <v>4</v>
      </c>
      <c r="AM29" s="88"/>
      <c r="AN29" s="88"/>
      <c r="AO29" s="1"/>
    </row>
    <row r="30" spans="1:41" ht="17.25">
      <c r="A30" s="21">
        <v>14</v>
      </c>
      <c r="B30" s="112" t="s">
        <v>64</v>
      </c>
      <c r="C30" s="115">
        <v>9</v>
      </c>
      <c r="D30" s="118">
        <v>18</v>
      </c>
      <c r="E30" s="118">
        <v>8</v>
      </c>
      <c r="F30" s="118">
        <v>60</v>
      </c>
      <c r="H30" s="1"/>
      <c r="I30" s="22">
        <f t="shared" si="3"/>
        <v>6.66</v>
      </c>
      <c r="J30" s="22">
        <f t="shared" si="4"/>
        <v>12.33</v>
      </c>
      <c r="K30" s="22">
        <f t="shared" si="5"/>
        <v>13.37</v>
      </c>
      <c r="L30" s="22">
        <f t="shared" si="6"/>
        <v>4.74</v>
      </c>
      <c r="M30" s="22">
        <f t="shared" si="7"/>
        <v>0</v>
      </c>
      <c r="N30" s="22">
        <f t="shared" si="8"/>
        <v>0</v>
      </c>
      <c r="O30" s="1"/>
      <c r="P30" s="11">
        <f t="shared" si="9"/>
        <v>14</v>
      </c>
      <c r="Q30" s="23" t="str">
        <f t="shared" si="10"/>
        <v>DONGARE SAKSHI PURUSHOTTAM</v>
      </c>
      <c r="R30" s="24">
        <f t="shared" si="11"/>
        <v>96.521739130434796</v>
      </c>
      <c r="S30" s="24" t="str">
        <f t="shared" si="12"/>
        <v>M</v>
      </c>
      <c r="T30" s="24">
        <f t="shared" si="13"/>
        <v>97.086614173228341</v>
      </c>
      <c r="U30" s="24" t="str">
        <f t="shared" si="14"/>
        <v>M</v>
      </c>
      <c r="V30" s="24">
        <f t="shared" si="15"/>
        <v>98.308823529411754</v>
      </c>
      <c r="W30" s="24" t="str">
        <f t="shared" si="16"/>
        <v>M</v>
      </c>
      <c r="X30" s="24">
        <f t="shared" si="17"/>
        <v>98.75</v>
      </c>
      <c r="Y30" s="24" t="str">
        <f t="shared" si="18"/>
        <v>M</v>
      </c>
      <c r="Z30" s="24"/>
      <c r="AA30" s="24"/>
      <c r="AB30" s="24"/>
      <c r="AC30" s="24"/>
      <c r="AD30" s="1"/>
      <c r="AF30" s="74"/>
      <c r="AG30" s="19">
        <f t="shared" si="19"/>
        <v>14</v>
      </c>
      <c r="AH30" s="85" t="str">
        <f t="shared" si="20"/>
        <v>DONGARE SAKSHI PURUSHOTTAM</v>
      </c>
      <c r="AI30" s="88">
        <v>2</v>
      </c>
      <c r="AJ30" s="88">
        <v>3</v>
      </c>
      <c r="AK30" s="88">
        <v>2</v>
      </c>
      <c r="AL30" s="88">
        <v>3</v>
      </c>
      <c r="AM30" s="88"/>
      <c r="AN30" s="88"/>
      <c r="AO30" s="1"/>
    </row>
    <row r="31" spans="1:41" ht="17.25">
      <c r="A31" s="21">
        <v>15</v>
      </c>
      <c r="B31" s="112" t="s">
        <v>65</v>
      </c>
      <c r="C31" s="115">
        <v>8</v>
      </c>
      <c r="D31" s="118">
        <v>12</v>
      </c>
      <c r="E31" s="118">
        <v>8</v>
      </c>
      <c r="F31" s="118">
        <v>60</v>
      </c>
      <c r="H31" s="1"/>
      <c r="I31" s="22">
        <f t="shared" si="3"/>
        <v>6</v>
      </c>
      <c r="J31" s="22">
        <f t="shared" si="4"/>
        <v>11.36</v>
      </c>
      <c r="K31" s="22">
        <f t="shared" si="5"/>
        <v>13.1</v>
      </c>
      <c r="L31" s="22">
        <f t="shared" si="6"/>
        <v>4.74</v>
      </c>
      <c r="M31" s="22">
        <f t="shared" si="7"/>
        <v>0</v>
      </c>
      <c r="N31" s="22">
        <f t="shared" si="8"/>
        <v>0</v>
      </c>
      <c r="O31" s="1"/>
      <c r="P31" s="11">
        <f t="shared" si="9"/>
        <v>15</v>
      </c>
      <c r="Q31" s="23" t="str">
        <f t="shared" si="10"/>
        <v>AARTI AJIT MAHADIK</v>
      </c>
      <c r="R31" s="24">
        <f t="shared" si="11"/>
        <v>86.956521739130437</v>
      </c>
      <c r="S31" s="24" t="str">
        <f t="shared" si="12"/>
        <v>M</v>
      </c>
      <c r="T31" s="24">
        <f t="shared" si="13"/>
        <v>89.448818897637793</v>
      </c>
      <c r="U31" s="24" t="str">
        <f t="shared" si="14"/>
        <v>M</v>
      </c>
      <c r="V31" s="24">
        <f t="shared" si="15"/>
        <v>96.32352941176471</v>
      </c>
      <c r="W31" s="24" t="str">
        <f t="shared" si="16"/>
        <v>M</v>
      </c>
      <c r="X31" s="24">
        <f t="shared" si="17"/>
        <v>98.75</v>
      </c>
      <c r="Y31" s="24" t="str">
        <f t="shared" si="18"/>
        <v>M</v>
      </c>
      <c r="Z31" s="24"/>
      <c r="AA31" s="24"/>
      <c r="AB31" s="24"/>
      <c r="AC31" s="24"/>
      <c r="AD31" s="1"/>
      <c r="AF31" s="74"/>
      <c r="AG31" s="19">
        <f t="shared" si="19"/>
        <v>15</v>
      </c>
      <c r="AH31" s="85" t="str">
        <f t="shared" si="20"/>
        <v>AARTI AJIT MAHADIK</v>
      </c>
      <c r="AI31" s="88">
        <v>3</v>
      </c>
      <c r="AJ31" s="88">
        <v>4</v>
      </c>
      <c r="AK31" s="88">
        <v>3</v>
      </c>
      <c r="AL31" s="88">
        <v>4</v>
      </c>
      <c r="AM31" s="88"/>
      <c r="AN31" s="88"/>
      <c r="AO31" s="1"/>
    </row>
    <row r="32" spans="1:41" ht="17.25">
      <c r="A32" s="21">
        <v>16</v>
      </c>
      <c r="B32" s="112" t="s">
        <v>66</v>
      </c>
      <c r="C32" s="115">
        <v>9</v>
      </c>
      <c r="D32" s="118">
        <v>12</v>
      </c>
      <c r="E32" s="118">
        <v>8</v>
      </c>
      <c r="F32" s="118">
        <v>60</v>
      </c>
      <c r="H32" s="1"/>
      <c r="I32" s="22">
        <f t="shared" si="3"/>
        <v>6.0299999999999994</v>
      </c>
      <c r="J32" s="22">
        <f t="shared" si="4"/>
        <v>11.43</v>
      </c>
      <c r="K32" s="22">
        <f t="shared" si="5"/>
        <v>13.1</v>
      </c>
      <c r="L32" s="22">
        <f t="shared" si="6"/>
        <v>4.74</v>
      </c>
      <c r="M32" s="22">
        <f t="shared" si="7"/>
        <v>0</v>
      </c>
      <c r="N32" s="22">
        <f t="shared" si="8"/>
        <v>0</v>
      </c>
      <c r="O32" s="1"/>
      <c r="P32" s="11">
        <f t="shared" si="9"/>
        <v>16</v>
      </c>
      <c r="Q32" s="23" t="str">
        <f t="shared" si="10"/>
        <v>PATIL RUTUJA VISHWASRAO</v>
      </c>
      <c r="R32" s="24">
        <f t="shared" si="11"/>
        <v>87.391304347826079</v>
      </c>
      <c r="S32" s="24" t="str">
        <f t="shared" si="12"/>
        <v>M</v>
      </c>
      <c r="T32" s="24">
        <f t="shared" si="13"/>
        <v>90</v>
      </c>
      <c r="U32" s="24" t="str">
        <f t="shared" si="14"/>
        <v>M</v>
      </c>
      <c r="V32" s="24">
        <f t="shared" si="15"/>
        <v>96.32352941176471</v>
      </c>
      <c r="W32" s="24" t="str">
        <f t="shared" si="16"/>
        <v>M</v>
      </c>
      <c r="X32" s="24">
        <f t="shared" si="17"/>
        <v>98.75</v>
      </c>
      <c r="Y32" s="24" t="str">
        <f t="shared" si="18"/>
        <v>M</v>
      </c>
      <c r="Z32" s="24"/>
      <c r="AA32" s="24"/>
      <c r="AB32" s="24"/>
      <c r="AC32" s="24"/>
      <c r="AD32" s="1"/>
      <c r="AF32" s="74"/>
      <c r="AG32" s="19">
        <f t="shared" si="19"/>
        <v>16</v>
      </c>
      <c r="AH32" s="85" t="str">
        <f t="shared" si="20"/>
        <v>PATIL RUTUJA VISHWASRAO</v>
      </c>
      <c r="AI32" s="88">
        <v>3</v>
      </c>
      <c r="AJ32" s="88">
        <v>3</v>
      </c>
      <c r="AK32" s="88">
        <v>3</v>
      </c>
      <c r="AL32" s="88">
        <v>3</v>
      </c>
      <c r="AM32" s="88"/>
      <c r="AN32" s="88"/>
      <c r="AO32" s="1"/>
    </row>
    <row r="33" spans="1:41" ht="17.25">
      <c r="A33" s="21">
        <v>17</v>
      </c>
      <c r="B33" s="112" t="s">
        <v>67</v>
      </c>
      <c r="C33" s="115">
        <v>7</v>
      </c>
      <c r="D33" s="118">
        <v>12</v>
      </c>
      <c r="E33" s="118">
        <v>5</v>
      </c>
      <c r="F33" s="118">
        <v>60</v>
      </c>
      <c r="H33" s="1"/>
      <c r="I33" s="22">
        <f t="shared" si="3"/>
        <v>5.97</v>
      </c>
      <c r="J33" s="22">
        <f t="shared" si="4"/>
        <v>11.29</v>
      </c>
      <c r="K33" s="22">
        <f t="shared" si="5"/>
        <v>12.89</v>
      </c>
      <c r="L33" s="22">
        <f t="shared" si="6"/>
        <v>4.6500000000000004</v>
      </c>
      <c r="M33" s="22">
        <f t="shared" si="7"/>
        <v>0</v>
      </c>
      <c r="N33" s="22">
        <f t="shared" si="8"/>
        <v>0</v>
      </c>
      <c r="O33" s="1"/>
      <c r="P33" s="11">
        <f t="shared" si="9"/>
        <v>17</v>
      </c>
      <c r="Q33" s="23" t="str">
        <f t="shared" si="10"/>
        <v xml:space="preserve">LINGE MILIND </v>
      </c>
      <c r="R33" s="24">
        <f t="shared" si="11"/>
        <v>86.521739130434781</v>
      </c>
      <c r="S33" s="24" t="str">
        <f t="shared" si="12"/>
        <v>M</v>
      </c>
      <c r="T33" s="24">
        <f t="shared" si="13"/>
        <v>88.897637795275585</v>
      </c>
      <c r="U33" s="24" t="str">
        <f t="shared" si="14"/>
        <v>M</v>
      </c>
      <c r="V33" s="24">
        <f t="shared" si="15"/>
        <v>94.779411764705884</v>
      </c>
      <c r="W33" s="24" t="str">
        <f t="shared" si="16"/>
        <v>M</v>
      </c>
      <c r="X33" s="24">
        <f t="shared" si="17"/>
        <v>96.875000000000014</v>
      </c>
      <c r="Y33" s="24" t="str">
        <f t="shared" si="18"/>
        <v>M</v>
      </c>
      <c r="Z33" s="24"/>
      <c r="AA33" s="24"/>
      <c r="AB33" s="24"/>
      <c r="AC33" s="24"/>
      <c r="AD33" s="1"/>
      <c r="AF33" s="74"/>
      <c r="AG33" s="19">
        <f t="shared" si="19"/>
        <v>17</v>
      </c>
      <c r="AH33" s="85" t="str">
        <f t="shared" si="20"/>
        <v xml:space="preserve">LINGE MILIND </v>
      </c>
      <c r="AI33" s="88">
        <v>4</v>
      </c>
      <c r="AJ33" s="88">
        <v>4</v>
      </c>
      <c r="AK33" s="88">
        <v>4</v>
      </c>
      <c r="AL33" s="88">
        <v>3</v>
      </c>
      <c r="AM33" s="88"/>
      <c r="AN33" s="88"/>
      <c r="AO33" s="1"/>
    </row>
    <row r="34" spans="1:41" ht="17.25">
      <c r="A34" s="21">
        <v>18</v>
      </c>
      <c r="B34" s="112" t="s">
        <v>68</v>
      </c>
      <c r="C34" s="115">
        <v>8</v>
      </c>
      <c r="D34" s="118">
        <v>10</v>
      </c>
      <c r="E34" s="118">
        <v>8</v>
      </c>
      <c r="F34" s="118">
        <v>60</v>
      </c>
      <c r="H34" s="1"/>
      <c r="I34" s="22">
        <f t="shared" si="3"/>
        <v>5.79</v>
      </c>
      <c r="J34" s="22">
        <f t="shared" si="4"/>
        <v>11.06</v>
      </c>
      <c r="K34" s="22">
        <f t="shared" si="5"/>
        <v>13.01</v>
      </c>
      <c r="L34" s="22">
        <f t="shared" si="6"/>
        <v>4.74</v>
      </c>
      <c r="M34" s="22">
        <f t="shared" si="7"/>
        <v>0</v>
      </c>
      <c r="N34" s="22">
        <f t="shared" si="8"/>
        <v>0</v>
      </c>
      <c r="O34" s="1"/>
      <c r="P34" s="11">
        <f t="shared" si="9"/>
        <v>18</v>
      </c>
      <c r="Q34" s="23" t="str">
        <f t="shared" si="10"/>
        <v>PATIL PRATIK PANDURANG</v>
      </c>
      <c r="R34" s="24">
        <f t="shared" si="11"/>
        <v>83.913043478260875</v>
      </c>
      <c r="S34" s="24" t="str">
        <f t="shared" si="12"/>
        <v>M</v>
      </c>
      <c r="T34" s="24">
        <f t="shared" si="13"/>
        <v>87.086614173228355</v>
      </c>
      <c r="U34" s="24" t="str">
        <f t="shared" si="14"/>
        <v>M</v>
      </c>
      <c r="V34" s="24">
        <f t="shared" si="15"/>
        <v>95.661764705882362</v>
      </c>
      <c r="W34" s="24" t="str">
        <f t="shared" si="16"/>
        <v>M</v>
      </c>
      <c r="X34" s="24">
        <f t="shared" si="17"/>
        <v>98.75</v>
      </c>
      <c r="Y34" s="24" t="str">
        <f t="shared" si="18"/>
        <v>M</v>
      </c>
      <c r="Z34" s="24"/>
      <c r="AA34" s="24"/>
      <c r="AB34" s="24"/>
      <c r="AC34" s="24"/>
      <c r="AD34" s="1"/>
      <c r="AE34" s="74"/>
      <c r="AF34" s="74"/>
      <c r="AG34" s="19">
        <f t="shared" si="19"/>
        <v>18</v>
      </c>
      <c r="AH34" s="85" t="str">
        <f t="shared" si="20"/>
        <v>PATIL PRATIK PANDURANG</v>
      </c>
      <c r="AI34" s="88">
        <v>2</v>
      </c>
      <c r="AJ34" s="88">
        <v>3</v>
      </c>
      <c r="AK34" s="88">
        <v>3</v>
      </c>
      <c r="AL34" s="88">
        <v>3</v>
      </c>
      <c r="AM34" s="88"/>
      <c r="AN34" s="88"/>
      <c r="AO34" s="1"/>
    </row>
    <row r="35" spans="1:41" ht="17.25">
      <c r="A35" s="21">
        <v>19</v>
      </c>
      <c r="B35" s="112" t="s">
        <v>69</v>
      </c>
      <c r="C35" s="115">
        <v>8</v>
      </c>
      <c r="D35" s="118">
        <v>15</v>
      </c>
      <c r="E35" s="118">
        <v>7</v>
      </c>
      <c r="F35" s="118">
        <v>60</v>
      </c>
      <c r="H35" s="1"/>
      <c r="I35" s="22">
        <f t="shared" si="3"/>
        <v>6.3149999999999995</v>
      </c>
      <c r="J35" s="22">
        <f t="shared" si="4"/>
        <v>11.81</v>
      </c>
      <c r="K35" s="22">
        <f t="shared" si="5"/>
        <v>13.164999999999999</v>
      </c>
      <c r="L35" s="22">
        <f t="shared" si="6"/>
        <v>4.71</v>
      </c>
      <c r="M35" s="22">
        <f t="shared" si="7"/>
        <v>0</v>
      </c>
      <c r="N35" s="22">
        <f t="shared" si="8"/>
        <v>0</v>
      </c>
      <c r="O35" s="1"/>
      <c r="P35" s="11">
        <f t="shared" si="9"/>
        <v>19</v>
      </c>
      <c r="Q35" s="23" t="str">
        <f t="shared" si="10"/>
        <v>JAMBHALIKAR JANAKI SHARAD</v>
      </c>
      <c r="R35" s="24">
        <f t="shared" si="11"/>
        <v>91.521739130434781</v>
      </c>
      <c r="S35" s="24" t="str">
        <f t="shared" si="12"/>
        <v>M</v>
      </c>
      <c r="T35" s="24">
        <f t="shared" si="13"/>
        <v>92.99212598425197</v>
      </c>
      <c r="U35" s="24" t="str">
        <f t="shared" si="14"/>
        <v>M</v>
      </c>
      <c r="V35" s="24">
        <f t="shared" si="15"/>
        <v>96.80147058823529</v>
      </c>
      <c r="W35" s="24" t="str">
        <f t="shared" si="16"/>
        <v>M</v>
      </c>
      <c r="X35" s="24">
        <f t="shared" si="17"/>
        <v>98.125</v>
      </c>
      <c r="Y35" s="24" t="str">
        <f t="shared" si="18"/>
        <v>M</v>
      </c>
      <c r="Z35" s="24"/>
      <c r="AA35" s="24"/>
      <c r="AB35" s="24"/>
      <c r="AC35" s="24"/>
      <c r="AD35" s="1"/>
      <c r="AE35" s="74"/>
      <c r="AF35" s="74"/>
      <c r="AG35" s="19">
        <f t="shared" si="19"/>
        <v>19</v>
      </c>
      <c r="AH35" s="85" t="str">
        <f t="shared" si="20"/>
        <v>JAMBHALIKAR JANAKI SHARAD</v>
      </c>
      <c r="AI35" s="88">
        <v>4</v>
      </c>
      <c r="AJ35" s="88">
        <v>3</v>
      </c>
      <c r="AK35" s="88">
        <v>3</v>
      </c>
      <c r="AL35" s="88">
        <v>3</v>
      </c>
      <c r="AM35" s="88"/>
      <c r="AN35" s="88"/>
      <c r="AO35" s="1"/>
    </row>
    <row r="36" spans="1:41" ht="17.25">
      <c r="A36" s="21">
        <v>20</v>
      </c>
      <c r="B36" s="112" t="s">
        <v>70</v>
      </c>
      <c r="C36" s="115">
        <v>5</v>
      </c>
      <c r="D36" s="118">
        <v>11</v>
      </c>
      <c r="E36" s="118">
        <v>5</v>
      </c>
      <c r="F36" s="118">
        <v>60</v>
      </c>
      <c r="H36" s="1"/>
      <c r="I36" s="22">
        <f t="shared" si="3"/>
        <v>5.8049999999999997</v>
      </c>
      <c r="J36" s="22">
        <f t="shared" si="4"/>
        <v>11</v>
      </c>
      <c r="K36" s="22">
        <f t="shared" si="5"/>
        <v>12.845000000000001</v>
      </c>
      <c r="L36" s="22">
        <f t="shared" si="6"/>
        <v>4.6500000000000004</v>
      </c>
      <c r="M36" s="22">
        <f t="shared" si="7"/>
        <v>0</v>
      </c>
      <c r="N36" s="22">
        <f t="shared" si="8"/>
        <v>0</v>
      </c>
      <c r="O36" s="1"/>
      <c r="P36" s="11">
        <f t="shared" si="9"/>
        <v>20</v>
      </c>
      <c r="Q36" s="23" t="str">
        <f t="shared" si="10"/>
        <v>KAMBLE PRATHAMESH SANJAY</v>
      </c>
      <c r="R36" s="24">
        <f t="shared" si="11"/>
        <v>84.130434782608702</v>
      </c>
      <c r="S36" s="24" t="str">
        <f t="shared" si="12"/>
        <v>M</v>
      </c>
      <c r="T36" s="24">
        <f t="shared" si="13"/>
        <v>86.614173228346459</v>
      </c>
      <c r="U36" s="24" t="str">
        <f t="shared" si="14"/>
        <v>M</v>
      </c>
      <c r="V36" s="24">
        <f t="shared" si="15"/>
        <v>94.44852941176471</v>
      </c>
      <c r="W36" s="24" t="str">
        <f t="shared" si="16"/>
        <v>M</v>
      </c>
      <c r="X36" s="24">
        <f t="shared" si="17"/>
        <v>96.875000000000014</v>
      </c>
      <c r="Y36" s="24" t="str">
        <f t="shared" si="18"/>
        <v>M</v>
      </c>
      <c r="Z36" s="24"/>
      <c r="AA36" s="24"/>
      <c r="AB36" s="24"/>
      <c r="AC36" s="24"/>
      <c r="AD36" s="1"/>
      <c r="AE36" s="74"/>
      <c r="AF36" s="74"/>
      <c r="AG36" s="19">
        <f t="shared" si="19"/>
        <v>20</v>
      </c>
      <c r="AH36" s="85" t="str">
        <f t="shared" si="20"/>
        <v>KAMBLE PRATHAMESH SANJAY</v>
      </c>
      <c r="AI36" s="88">
        <v>4</v>
      </c>
      <c r="AJ36" s="88">
        <v>4</v>
      </c>
      <c r="AK36" s="88">
        <v>4</v>
      </c>
      <c r="AL36" s="88">
        <v>4</v>
      </c>
      <c r="AM36" s="88"/>
      <c r="AN36" s="88"/>
      <c r="AO36" s="1"/>
    </row>
    <row r="37" spans="1:41" ht="17.25">
      <c r="A37" s="21">
        <v>21</v>
      </c>
      <c r="B37" s="112" t="s">
        <v>71</v>
      </c>
      <c r="C37" s="115">
        <v>8</v>
      </c>
      <c r="D37" s="118">
        <v>10</v>
      </c>
      <c r="E37" s="118">
        <v>8</v>
      </c>
      <c r="F37" s="118">
        <v>60</v>
      </c>
      <c r="H37" s="1"/>
      <c r="I37" s="22">
        <f t="shared" si="3"/>
        <v>5.79</v>
      </c>
      <c r="J37" s="22">
        <f t="shared" si="4"/>
        <v>11.06</v>
      </c>
      <c r="K37" s="22">
        <f t="shared" si="5"/>
        <v>13.01</v>
      </c>
      <c r="L37" s="22">
        <f t="shared" si="6"/>
        <v>4.74</v>
      </c>
      <c r="M37" s="22">
        <f t="shared" si="7"/>
        <v>0</v>
      </c>
      <c r="N37" s="22">
        <f t="shared" si="8"/>
        <v>0</v>
      </c>
      <c r="O37" s="1"/>
      <c r="P37" s="11">
        <f t="shared" si="9"/>
        <v>21</v>
      </c>
      <c r="Q37" s="23" t="str">
        <f t="shared" si="10"/>
        <v>PRADNYA ARVIND UBALE</v>
      </c>
      <c r="R37" s="24">
        <f t="shared" si="11"/>
        <v>83.913043478260875</v>
      </c>
      <c r="S37" s="24" t="str">
        <f t="shared" si="12"/>
        <v>M</v>
      </c>
      <c r="T37" s="24">
        <f t="shared" si="13"/>
        <v>87.086614173228355</v>
      </c>
      <c r="U37" s="24" t="str">
        <f t="shared" si="14"/>
        <v>M</v>
      </c>
      <c r="V37" s="24">
        <f t="shared" si="15"/>
        <v>95.661764705882362</v>
      </c>
      <c r="W37" s="24" t="str">
        <f t="shared" si="16"/>
        <v>M</v>
      </c>
      <c r="X37" s="24">
        <f t="shared" si="17"/>
        <v>98.75</v>
      </c>
      <c r="Y37" s="24" t="str">
        <f t="shared" si="18"/>
        <v>M</v>
      </c>
      <c r="Z37" s="24"/>
      <c r="AA37" s="24"/>
      <c r="AB37" s="24"/>
      <c r="AC37" s="24"/>
      <c r="AD37" s="1"/>
      <c r="AE37" s="74"/>
      <c r="AF37" s="74"/>
      <c r="AG37" s="19">
        <f t="shared" si="19"/>
        <v>21</v>
      </c>
      <c r="AH37" s="85" t="str">
        <f t="shared" si="20"/>
        <v>PRADNYA ARVIND UBALE</v>
      </c>
      <c r="AI37" s="88">
        <v>2</v>
      </c>
      <c r="AJ37" s="88">
        <v>3</v>
      </c>
      <c r="AK37" s="88">
        <v>2</v>
      </c>
      <c r="AL37" s="88">
        <v>3</v>
      </c>
      <c r="AM37" s="88"/>
      <c r="AN37" s="88"/>
      <c r="AO37" s="1"/>
    </row>
    <row r="38" spans="1:41" ht="18" thickBot="1">
      <c r="A38" s="21">
        <v>22</v>
      </c>
      <c r="B38" s="113" t="s">
        <v>72</v>
      </c>
      <c r="C38" s="116">
        <v>8</v>
      </c>
      <c r="D38" s="119">
        <v>10</v>
      </c>
      <c r="E38" s="119">
        <v>8</v>
      </c>
      <c r="F38" s="119">
        <v>60</v>
      </c>
      <c r="H38" s="1"/>
      <c r="I38" s="22">
        <f t="shared" si="3"/>
        <v>5.79</v>
      </c>
      <c r="J38" s="22">
        <f t="shared" si="4"/>
        <v>11.06</v>
      </c>
      <c r="K38" s="22">
        <f t="shared" si="5"/>
        <v>13.01</v>
      </c>
      <c r="L38" s="22">
        <f t="shared" si="6"/>
        <v>4.74</v>
      </c>
      <c r="M38" s="22">
        <f t="shared" si="7"/>
        <v>0</v>
      </c>
      <c r="N38" s="22">
        <f t="shared" si="8"/>
        <v>0</v>
      </c>
      <c r="O38" s="1"/>
      <c r="P38" s="11">
        <f t="shared" si="9"/>
        <v>22</v>
      </c>
      <c r="Q38" s="23" t="str">
        <f t="shared" si="10"/>
        <v>PATIL NISHA BALASAHEB</v>
      </c>
      <c r="R38" s="24">
        <f t="shared" si="11"/>
        <v>83.913043478260875</v>
      </c>
      <c r="S38" s="24" t="str">
        <f t="shared" si="12"/>
        <v>M</v>
      </c>
      <c r="T38" s="24">
        <f t="shared" si="13"/>
        <v>87.086614173228355</v>
      </c>
      <c r="U38" s="24" t="str">
        <f t="shared" si="14"/>
        <v>M</v>
      </c>
      <c r="V38" s="24">
        <f t="shared" si="15"/>
        <v>95.661764705882362</v>
      </c>
      <c r="W38" s="24" t="str">
        <f t="shared" si="16"/>
        <v>M</v>
      </c>
      <c r="X38" s="24">
        <f t="shared" si="17"/>
        <v>98.75</v>
      </c>
      <c r="Y38" s="24" t="str">
        <f t="shared" si="18"/>
        <v>M</v>
      </c>
      <c r="Z38" s="24"/>
      <c r="AA38" s="24"/>
      <c r="AB38" s="24"/>
      <c r="AC38" s="24"/>
      <c r="AD38" s="1"/>
      <c r="AE38" s="1"/>
      <c r="AF38" s="1"/>
      <c r="AG38" s="19">
        <f t="shared" si="19"/>
        <v>22</v>
      </c>
      <c r="AH38" s="85" t="str">
        <f t="shared" si="20"/>
        <v>PATIL NISHA BALASAHEB</v>
      </c>
      <c r="AI38" s="86">
        <v>4</v>
      </c>
      <c r="AJ38" s="86">
        <v>4</v>
      </c>
      <c r="AK38" s="86">
        <v>4</v>
      </c>
      <c r="AL38" s="86">
        <v>1</v>
      </c>
      <c r="AM38" s="86"/>
      <c r="AN38" s="86"/>
      <c r="AO38" s="1"/>
    </row>
    <row r="39" spans="1:41" ht="17.25">
      <c r="A39" s="21">
        <v>23</v>
      </c>
      <c r="B39" s="75"/>
      <c r="C39" s="21"/>
      <c r="D39" s="73"/>
      <c r="E39" s="21"/>
      <c r="F39" s="11"/>
      <c r="H39" s="1"/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1"/>
      <c r="P39" s="11">
        <f t="shared" si="9"/>
        <v>23</v>
      </c>
      <c r="Q39" s="23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1"/>
      <c r="AE39" s="1"/>
      <c r="AF39" s="1"/>
      <c r="AG39" s="19">
        <f t="shared" si="19"/>
        <v>23</v>
      </c>
      <c r="AH39" s="85"/>
      <c r="AI39" s="87"/>
      <c r="AJ39" s="87"/>
      <c r="AK39" s="87"/>
      <c r="AL39" s="87"/>
      <c r="AM39" s="87"/>
      <c r="AN39" s="87"/>
      <c r="AO39" s="1"/>
    </row>
    <row r="40" spans="1:41" ht="17.25">
      <c r="A40" s="21">
        <v>24</v>
      </c>
      <c r="B40" s="75"/>
      <c r="C40" s="21"/>
      <c r="D40" s="73"/>
      <c r="E40" s="21"/>
      <c r="F40" s="11"/>
      <c r="H40" s="1"/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1"/>
      <c r="P40" s="11">
        <f t="shared" si="9"/>
        <v>24</v>
      </c>
      <c r="Q40" s="23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1"/>
      <c r="AE40" s="1"/>
      <c r="AF40" s="1"/>
      <c r="AG40" s="19">
        <f t="shared" si="19"/>
        <v>24</v>
      </c>
      <c r="AH40" s="85"/>
      <c r="AI40" s="87"/>
      <c r="AJ40" s="87"/>
      <c r="AK40" s="87"/>
      <c r="AL40" s="87"/>
      <c r="AM40" s="87"/>
      <c r="AN40" s="87"/>
      <c r="AO40" s="1"/>
    </row>
    <row r="41" spans="1:41" ht="17.25">
      <c r="A41" s="21">
        <v>25</v>
      </c>
      <c r="B41" s="75"/>
      <c r="C41" s="21"/>
      <c r="D41" s="73"/>
      <c r="E41" s="21"/>
      <c r="F41" s="11"/>
      <c r="H41" s="1"/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1"/>
      <c r="P41" s="11">
        <f t="shared" si="9"/>
        <v>25</v>
      </c>
      <c r="Q41" s="23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1"/>
      <c r="AE41" s="1"/>
      <c r="AF41" s="1"/>
      <c r="AG41" s="19">
        <f t="shared" si="19"/>
        <v>25</v>
      </c>
      <c r="AH41" s="85"/>
      <c r="AI41" s="87"/>
      <c r="AJ41" s="87"/>
      <c r="AK41" s="87"/>
      <c r="AL41" s="87"/>
      <c r="AM41" s="87"/>
      <c r="AN41" s="87"/>
      <c r="AO41" s="1"/>
    </row>
    <row r="42" spans="1:41" ht="17.25">
      <c r="A42" s="21">
        <v>26</v>
      </c>
      <c r="B42" s="75"/>
      <c r="C42" s="21"/>
      <c r="D42" s="73"/>
      <c r="E42" s="21"/>
      <c r="F42" s="11"/>
      <c r="H42" s="1"/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1"/>
      <c r="P42" s="11">
        <f t="shared" si="9"/>
        <v>26</v>
      </c>
      <c r="Q42" s="23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1"/>
      <c r="AE42" s="1"/>
      <c r="AF42" s="1"/>
      <c r="AG42" s="19">
        <f t="shared" si="19"/>
        <v>26</v>
      </c>
      <c r="AH42" s="85"/>
      <c r="AI42" s="87"/>
      <c r="AJ42" s="87"/>
      <c r="AK42" s="87"/>
      <c r="AL42" s="87"/>
      <c r="AM42" s="87"/>
      <c r="AN42" s="87"/>
      <c r="AO42" s="1"/>
    </row>
    <row r="43" spans="1:41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1"/>
      <c r="AC43" s="1"/>
      <c r="AD43" s="1"/>
      <c r="AE43" s="1"/>
      <c r="AF43" s="1"/>
      <c r="AG43" s="1"/>
      <c r="AO43" s="1"/>
    </row>
    <row r="44" spans="1:41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7"/>
      <c r="Q44" s="18" t="s">
        <v>14</v>
      </c>
      <c r="R44" s="28">
        <f>SUM(R17:R42)/R50</f>
        <v>86.195652173913047</v>
      </c>
      <c r="S44" s="28"/>
      <c r="T44" s="28">
        <f>SUM(T17:T42)/T50</f>
        <v>88.750894774516823</v>
      </c>
      <c r="U44" s="28"/>
      <c r="V44" s="28">
        <f>SUM(V17:V42)/V50</f>
        <v>95.508021390374324</v>
      </c>
      <c r="W44" s="28"/>
      <c r="X44" s="28">
        <f>SUM(X17:X42)/X50</f>
        <v>97.940340909090907</v>
      </c>
      <c r="Y44" s="28"/>
      <c r="Z44" s="28">
        <f>SUM(Z17:Z42)/75</f>
        <v>0</v>
      </c>
      <c r="AA44" s="28"/>
      <c r="AB44" s="28">
        <f>SUM(AB17:AB42)/75</f>
        <v>0</v>
      </c>
      <c r="AC44" s="29"/>
      <c r="AD44" s="1"/>
      <c r="AE44" s="1"/>
      <c r="AF44" s="1"/>
      <c r="AG44" s="1"/>
      <c r="AO44" s="1"/>
    </row>
    <row r="45" spans="1:41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1"/>
      <c r="AC45" s="1"/>
      <c r="AD45" s="1"/>
      <c r="AE45" s="1"/>
      <c r="AF45" s="1"/>
      <c r="AG45" s="1"/>
      <c r="AO45" s="1"/>
    </row>
    <row r="46" spans="1:41" ht="16.5" thickBo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1"/>
      <c r="AC46" s="1"/>
      <c r="AD46" s="1"/>
      <c r="AE46" s="1"/>
      <c r="AF46" s="1"/>
      <c r="AG46" s="1"/>
      <c r="AO46" s="1"/>
    </row>
    <row r="47" spans="1:41" ht="18" thickBo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62" t="s">
        <v>50</v>
      </c>
      <c r="P47" s="163"/>
      <c r="Q47" s="164"/>
      <c r="R47" s="156" t="s">
        <v>0</v>
      </c>
      <c r="S47" s="155"/>
      <c r="T47" s="156" t="s">
        <v>1</v>
      </c>
      <c r="U47" s="157"/>
      <c r="V47" s="154" t="s">
        <v>2</v>
      </c>
      <c r="W47" s="155"/>
      <c r="X47" s="156" t="s">
        <v>3</v>
      </c>
      <c r="Y47" s="157"/>
      <c r="Z47" s="154"/>
      <c r="AA47" s="155"/>
      <c r="AB47" s="154"/>
      <c r="AC47" s="155"/>
      <c r="AD47" s="1"/>
      <c r="AE47" s="1"/>
      <c r="AF47" s="1"/>
      <c r="AG47" s="1"/>
      <c r="AH47" s="19" t="s">
        <v>11</v>
      </c>
      <c r="AI47" s="25">
        <f t="shared" ref="AI47:AL47" si="21">SUM(AI17:AI42)</f>
        <v>73</v>
      </c>
      <c r="AJ47" s="25">
        <f t="shared" si="21"/>
        <v>77</v>
      </c>
      <c r="AK47" s="25">
        <f t="shared" si="21"/>
        <v>73</v>
      </c>
      <c r="AL47" s="25">
        <f t="shared" si="21"/>
        <v>71</v>
      </c>
      <c r="AM47" s="25"/>
      <c r="AN47" s="25"/>
      <c r="AO47" s="1"/>
    </row>
    <row r="48" spans="1:41" ht="17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29" t="s">
        <v>16</v>
      </c>
      <c r="P48" s="130"/>
      <c r="Q48" s="131"/>
      <c r="R48" s="38">
        <f>COUNTIF(S17:S42,"M")</f>
        <v>22</v>
      </c>
      <c r="S48" s="78">
        <f>(R48/R50)*100</f>
        <v>100</v>
      </c>
      <c r="T48" s="38">
        <f>COUNTIF(U17:U42,"M")</f>
        <v>22</v>
      </c>
      <c r="U48" s="80">
        <f>(T48/T50)*100</f>
        <v>100</v>
      </c>
      <c r="V48" s="37">
        <f>COUNTIF(W17:W42,"M")</f>
        <v>22</v>
      </c>
      <c r="W48" s="78">
        <f>(V48/V50)*100</f>
        <v>100</v>
      </c>
      <c r="X48" s="38">
        <f>COUNTIF(Y17:Y42,"M")</f>
        <v>22</v>
      </c>
      <c r="Y48" s="80">
        <f>(X48/X50)*100</f>
        <v>100</v>
      </c>
      <c r="Z48" s="37"/>
      <c r="AA48" s="78"/>
      <c r="AB48" s="37"/>
      <c r="AC48" s="78"/>
      <c r="AD48" s="1"/>
      <c r="AE48" s="1"/>
      <c r="AF48" s="1"/>
      <c r="AG48" s="1"/>
      <c r="AH48" s="19" t="s">
        <v>12</v>
      </c>
      <c r="AI48" s="25">
        <f t="shared" ref="AI48:AL48" si="22">COUNTA(AI17:AI42)</f>
        <v>22</v>
      </c>
      <c r="AJ48" s="25">
        <f t="shared" si="22"/>
        <v>22</v>
      </c>
      <c r="AK48" s="25">
        <f t="shared" si="22"/>
        <v>22</v>
      </c>
      <c r="AL48" s="25">
        <f t="shared" si="22"/>
        <v>22</v>
      </c>
      <c r="AM48" s="25"/>
      <c r="AN48" s="25"/>
      <c r="AO48" s="1"/>
    </row>
    <row r="49" spans="1:41" ht="17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29" t="s">
        <v>18</v>
      </c>
      <c r="P49" s="130"/>
      <c r="Q49" s="131"/>
      <c r="R49" s="45">
        <f>COUNTIF(S17:S42,"N")</f>
        <v>0</v>
      </c>
      <c r="S49" s="79">
        <f>(R49/R50)*100</f>
        <v>0</v>
      </c>
      <c r="T49" s="45">
        <f>COUNTIF(U17:U42,"N")</f>
        <v>0</v>
      </c>
      <c r="U49" s="81">
        <f>(T49/T50)*100</f>
        <v>0</v>
      </c>
      <c r="V49" s="43">
        <f>COUNTIF(W17:W42,"N")</f>
        <v>0</v>
      </c>
      <c r="W49" s="79">
        <f>(V49/V50)*100</f>
        <v>0</v>
      </c>
      <c r="X49" s="45">
        <f>COUNTIF(Y17:Y42,"N")</f>
        <v>0</v>
      </c>
      <c r="Y49" s="81">
        <f>(X49/X50)*100</f>
        <v>0</v>
      </c>
      <c r="Z49" s="43"/>
      <c r="AA49" s="79"/>
      <c r="AB49" s="43"/>
      <c r="AC49" s="79"/>
      <c r="AD49" s="1"/>
      <c r="AE49" s="1"/>
      <c r="AF49" s="1"/>
      <c r="AG49" s="1"/>
      <c r="AH49" s="19"/>
      <c r="AI49" s="25"/>
      <c r="AJ49" s="25"/>
      <c r="AK49" s="25"/>
      <c r="AL49" s="25"/>
      <c r="AM49" s="25"/>
      <c r="AN49" s="25"/>
      <c r="AO49" s="1"/>
    </row>
    <row r="50" spans="1:41" ht="18" thickBo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32" t="s">
        <v>20</v>
      </c>
      <c r="P50" s="133"/>
      <c r="Q50" s="134"/>
      <c r="R50" s="141">
        <f>R48+R49</f>
        <v>22</v>
      </c>
      <c r="S50" s="144"/>
      <c r="T50" s="141">
        <f>T48+T49</f>
        <v>22</v>
      </c>
      <c r="U50" s="142"/>
      <c r="V50" s="143">
        <f>V48+V49</f>
        <v>22</v>
      </c>
      <c r="W50" s="144"/>
      <c r="X50" s="141">
        <f>X48+X49</f>
        <v>22</v>
      </c>
      <c r="Y50" s="142"/>
      <c r="Z50" s="143"/>
      <c r="AA50" s="144"/>
      <c r="AB50" s="143"/>
      <c r="AC50" s="144"/>
      <c r="AD50" s="1"/>
      <c r="AE50" s="1"/>
      <c r="AF50" s="1"/>
      <c r="AG50" s="1"/>
      <c r="AH50" s="19" t="s">
        <v>13</v>
      </c>
      <c r="AI50" s="26">
        <f>(AI47/(AI48*4))*100</f>
        <v>82.954545454545453</v>
      </c>
      <c r="AJ50" s="26">
        <f t="shared" ref="AJ50:AL50" si="23">(AJ47/(AJ48*4))*100</f>
        <v>87.5</v>
      </c>
      <c r="AK50" s="26">
        <f t="shared" si="23"/>
        <v>82.954545454545453</v>
      </c>
      <c r="AL50" s="26">
        <f t="shared" si="23"/>
        <v>80.681818181818173</v>
      </c>
      <c r="AM50" s="26"/>
      <c r="AN50" s="26"/>
      <c r="AO50" s="1"/>
    </row>
    <row r="51" spans="1:41" ht="15.75" thickBo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35" t="s">
        <v>22</v>
      </c>
      <c r="P51" s="136"/>
      <c r="Q51" s="137"/>
      <c r="R51" s="148" t="str">
        <f>IF(S48&gt;50,"Yes","No")</f>
        <v>Yes</v>
      </c>
      <c r="S51" s="149"/>
      <c r="T51" s="148" t="str">
        <f t="shared" ref="T51" si="24">IF(U48&gt;50,"Yes","No")</f>
        <v>Yes</v>
      </c>
      <c r="U51" s="150"/>
      <c r="V51" s="151" t="str">
        <f t="shared" ref="V51" si="25">IF(W48&gt;50,"Yes","No")</f>
        <v>Yes</v>
      </c>
      <c r="W51" s="149"/>
      <c r="X51" s="152" t="str">
        <f t="shared" ref="X51" si="26">IF(Y48&gt;50,"Yes","No")</f>
        <v>Yes</v>
      </c>
      <c r="Y51" s="153"/>
      <c r="Z51" s="148"/>
      <c r="AA51" s="150"/>
      <c r="AB51" s="152"/>
      <c r="AC51" s="153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15.75" thickBo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.5" thickBo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89"/>
      <c r="AI53" s="30" t="s">
        <v>0</v>
      </c>
      <c r="AJ53" s="31" t="s">
        <v>1</v>
      </c>
      <c r="AK53" s="30" t="s">
        <v>2</v>
      </c>
      <c r="AL53" s="31" t="s">
        <v>3</v>
      </c>
      <c r="AM53" s="30"/>
      <c r="AN53" s="32"/>
      <c r="AO53" s="1"/>
    </row>
    <row r="54" spans="1:41" ht="19.5" thickBo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50" t="s">
        <v>24</v>
      </c>
      <c r="R54" s="138" t="s">
        <v>25</v>
      </c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40"/>
      <c r="AF54" s="52"/>
      <c r="AG54" s="52"/>
      <c r="AH54" s="33" t="s">
        <v>15</v>
      </c>
      <c r="AI54" s="34">
        <f>S48</f>
        <v>100</v>
      </c>
      <c r="AJ54" s="35">
        <f>U48</f>
        <v>100</v>
      </c>
      <c r="AK54" s="34">
        <f>W48</f>
        <v>100</v>
      </c>
      <c r="AL54" s="35">
        <f>Y48</f>
        <v>100</v>
      </c>
      <c r="AM54" s="34"/>
      <c r="AN54" s="36"/>
      <c r="AO54" s="1"/>
    </row>
    <row r="55" spans="1:41" ht="19.5" thickBo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51" t="s">
        <v>26</v>
      </c>
      <c r="R55" s="61" t="s">
        <v>27</v>
      </c>
      <c r="S55" s="53" t="s">
        <v>28</v>
      </c>
      <c r="T55" s="52" t="s">
        <v>29</v>
      </c>
      <c r="U55" s="53" t="s">
        <v>30</v>
      </c>
      <c r="V55" s="52" t="s">
        <v>31</v>
      </c>
      <c r="W55" s="53" t="s">
        <v>32</v>
      </c>
      <c r="X55" s="52" t="s">
        <v>33</v>
      </c>
      <c r="Y55" s="53" t="s">
        <v>34</v>
      </c>
      <c r="Z55" s="52" t="s">
        <v>35</v>
      </c>
      <c r="AA55" s="53" t="s">
        <v>36</v>
      </c>
      <c r="AB55" s="52" t="s">
        <v>37</v>
      </c>
      <c r="AC55" s="53" t="s">
        <v>38</v>
      </c>
      <c r="AD55" s="54" t="s">
        <v>39</v>
      </c>
      <c r="AE55" s="103" t="s">
        <v>40</v>
      </c>
      <c r="AF55" s="83"/>
      <c r="AG55" s="83"/>
      <c r="AH55" s="39" t="s">
        <v>17</v>
      </c>
      <c r="AI55" s="40">
        <f>AI54*0.8</f>
        <v>80</v>
      </c>
      <c r="AJ55" s="41">
        <f t="shared" ref="AJ55:AL55" si="27">AJ54*0.8</f>
        <v>80</v>
      </c>
      <c r="AK55" s="40">
        <f t="shared" si="27"/>
        <v>80</v>
      </c>
      <c r="AL55" s="41">
        <f t="shared" si="27"/>
        <v>80</v>
      </c>
      <c r="AM55" s="40"/>
      <c r="AN55" s="42"/>
      <c r="AO55" s="1"/>
    </row>
    <row r="56" spans="1:41" ht="18" thickBo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55" t="s">
        <v>0</v>
      </c>
      <c r="R56" s="127">
        <v>2</v>
      </c>
      <c r="S56" s="120">
        <v>3</v>
      </c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82"/>
      <c r="AG56" s="82"/>
      <c r="AH56" s="33" t="s">
        <v>19</v>
      </c>
      <c r="AI56" s="34">
        <f>AI50</f>
        <v>82.954545454545453</v>
      </c>
      <c r="AJ56" s="35">
        <f t="shared" ref="AJ56:AL56" si="28">AJ50</f>
        <v>87.5</v>
      </c>
      <c r="AK56" s="34">
        <f t="shared" si="28"/>
        <v>82.954545454545453</v>
      </c>
      <c r="AL56" s="35">
        <f t="shared" si="28"/>
        <v>80.681818181818173</v>
      </c>
      <c r="AM56" s="34"/>
      <c r="AN56" s="36"/>
      <c r="AO56" s="1"/>
    </row>
    <row r="57" spans="1:41" ht="18" thickBo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56" t="s">
        <v>1</v>
      </c>
      <c r="R57" s="128"/>
      <c r="S57" s="124">
        <v>3</v>
      </c>
      <c r="T57" s="124"/>
      <c r="U57" s="124"/>
      <c r="V57" s="124"/>
      <c r="W57" s="124"/>
      <c r="X57" s="124"/>
      <c r="Y57" s="124"/>
      <c r="Z57" s="124"/>
      <c r="AA57" s="124"/>
      <c r="AB57" s="124"/>
      <c r="AC57" s="124">
        <v>2</v>
      </c>
      <c r="AD57" s="124">
        <v>2</v>
      </c>
      <c r="AE57" s="124"/>
      <c r="AF57" s="82"/>
      <c r="AG57" s="82"/>
      <c r="AH57" s="39" t="s">
        <v>21</v>
      </c>
      <c r="AI57" s="40">
        <f>AI56*0.2</f>
        <v>16.59090909090909</v>
      </c>
      <c r="AJ57" s="41">
        <f t="shared" ref="AJ57:AL57" si="29">AJ56*0.2</f>
        <v>17.5</v>
      </c>
      <c r="AK57" s="40">
        <f t="shared" si="29"/>
        <v>16.59090909090909</v>
      </c>
      <c r="AL57" s="41">
        <f t="shared" si="29"/>
        <v>16.136363636363637</v>
      </c>
      <c r="AM57" s="40"/>
      <c r="AN57" s="42"/>
      <c r="AO57" s="1"/>
    </row>
    <row r="58" spans="1:41" ht="18" thickBo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56" t="s">
        <v>2</v>
      </c>
      <c r="R58" s="128"/>
      <c r="S58" s="124"/>
      <c r="T58" s="124">
        <v>3</v>
      </c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>
        <v>3</v>
      </c>
      <c r="AF58" s="82"/>
      <c r="AG58" s="82"/>
      <c r="AH58" s="46" t="s">
        <v>23</v>
      </c>
      <c r="AI58" s="47">
        <f>AI55+AI57</f>
        <v>96.590909090909093</v>
      </c>
      <c r="AJ58" s="48">
        <f t="shared" ref="AJ58:AL58" si="30">AJ55+AJ57</f>
        <v>97.5</v>
      </c>
      <c r="AK58" s="47">
        <f t="shared" si="30"/>
        <v>96.590909090909093</v>
      </c>
      <c r="AL58" s="48">
        <f t="shared" si="30"/>
        <v>96.13636363636364</v>
      </c>
      <c r="AM58" s="47"/>
      <c r="AN58" s="49"/>
      <c r="AO58" s="1"/>
    </row>
    <row r="59" spans="1:41" ht="18" thickBo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56" t="s">
        <v>3</v>
      </c>
      <c r="R59" s="128">
        <v>2</v>
      </c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>
        <v>2</v>
      </c>
      <c r="AE59" s="124"/>
      <c r="AF59" s="82"/>
      <c r="AG59" s="82"/>
      <c r="AH59" s="1"/>
      <c r="AI59" s="1"/>
      <c r="AJ59" s="1"/>
      <c r="AK59" s="1"/>
      <c r="AL59" s="1"/>
      <c r="AM59" s="1"/>
      <c r="AN59" s="1"/>
      <c r="AO59" s="1"/>
    </row>
    <row r="60" spans="1:41" ht="18" thickBo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57" t="s">
        <v>4</v>
      </c>
      <c r="R60" s="121"/>
      <c r="S60" s="123"/>
      <c r="T60" s="122"/>
      <c r="U60" s="123"/>
      <c r="V60" s="122"/>
      <c r="W60" s="122"/>
      <c r="X60" s="122"/>
      <c r="Y60" s="122"/>
      <c r="Z60" s="122"/>
      <c r="AA60" s="122"/>
      <c r="AB60" s="122"/>
      <c r="AC60" s="123"/>
      <c r="AD60" s="124"/>
      <c r="AE60" s="124"/>
      <c r="AF60" s="82"/>
      <c r="AG60" s="82"/>
      <c r="AH60" s="1"/>
      <c r="AI60" s="1"/>
      <c r="AJ60" s="1"/>
      <c r="AK60" s="1"/>
      <c r="AL60" s="1"/>
      <c r="AM60" s="1"/>
      <c r="AN60" s="1"/>
      <c r="AO60" s="1"/>
    </row>
    <row r="61" spans="1:41" ht="18" thickBo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58" t="s">
        <v>5</v>
      </c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6"/>
      <c r="AF61" s="82"/>
      <c r="AG61" s="82"/>
      <c r="AH61" s="1"/>
      <c r="AI61" s="1"/>
      <c r="AJ61" s="1"/>
      <c r="AK61" s="1"/>
      <c r="AL61" s="1"/>
      <c r="AM61" s="1"/>
      <c r="AN61" s="1"/>
      <c r="AO61" s="1"/>
    </row>
    <row r="62" spans="1:4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59"/>
      <c r="R62" s="1">
        <f>COUNTA(R56:R61)</f>
        <v>2</v>
      </c>
      <c r="S62" s="1">
        <f t="shared" ref="S62:AE62" si="31">COUNTA(S56:S61)</f>
        <v>2</v>
      </c>
      <c r="T62" s="1">
        <f t="shared" si="31"/>
        <v>1</v>
      </c>
      <c r="U62" s="1">
        <f t="shared" si="31"/>
        <v>0</v>
      </c>
      <c r="V62" s="1">
        <f t="shared" si="31"/>
        <v>0</v>
      </c>
      <c r="W62" s="1">
        <f t="shared" si="31"/>
        <v>0</v>
      </c>
      <c r="X62" s="1">
        <f t="shared" si="31"/>
        <v>0</v>
      </c>
      <c r="Y62" s="1">
        <f t="shared" si="31"/>
        <v>0</v>
      </c>
      <c r="Z62" s="1">
        <f t="shared" si="31"/>
        <v>0</v>
      </c>
      <c r="AA62" s="1">
        <f t="shared" si="31"/>
        <v>0</v>
      </c>
      <c r="AB62" s="1">
        <f t="shared" si="31"/>
        <v>0</v>
      </c>
      <c r="AC62" s="1">
        <f t="shared" si="31"/>
        <v>1</v>
      </c>
      <c r="AD62" s="1">
        <f t="shared" si="31"/>
        <v>2</v>
      </c>
      <c r="AE62" s="1">
        <f t="shared" si="31"/>
        <v>1</v>
      </c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ht="15.75" thickBo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59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ht="19.5" thickBo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60"/>
      <c r="R64" s="138" t="s">
        <v>25</v>
      </c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40"/>
      <c r="AF64" s="52"/>
      <c r="AG64" s="52"/>
      <c r="AH64" s="1"/>
      <c r="AI64" s="1"/>
      <c r="AJ64" s="1"/>
      <c r="AK64" s="1"/>
      <c r="AL64" s="1"/>
      <c r="AM64" s="1"/>
      <c r="AN64" s="1"/>
      <c r="AO64" s="1"/>
    </row>
    <row r="65" spans="1:41" ht="24" thickBo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60"/>
      <c r="R65" s="61" t="s">
        <v>27</v>
      </c>
      <c r="S65" s="53" t="s">
        <v>28</v>
      </c>
      <c r="T65" s="52" t="s">
        <v>29</v>
      </c>
      <c r="U65" s="53" t="s">
        <v>30</v>
      </c>
      <c r="V65" s="52" t="s">
        <v>31</v>
      </c>
      <c r="W65" s="53" t="s">
        <v>32</v>
      </c>
      <c r="X65" s="52" t="s">
        <v>33</v>
      </c>
      <c r="Y65" s="53" t="s">
        <v>34</v>
      </c>
      <c r="Z65" s="52" t="s">
        <v>35</v>
      </c>
      <c r="AA65" s="53" t="s">
        <v>36</v>
      </c>
      <c r="AB65" s="52" t="s">
        <v>37</v>
      </c>
      <c r="AC65" s="53" t="s">
        <v>38</v>
      </c>
      <c r="AD65" s="62" t="s">
        <v>39</v>
      </c>
      <c r="AE65" s="62" t="s">
        <v>40</v>
      </c>
      <c r="AF65" s="83"/>
      <c r="AG65" s="83"/>
      <c r="AH65" s="125"/>
      <c r="AI65" s="125" t="s">
        <v>0</v>
      </c>
      <c r="AJ65" s="125" t="s">
        <v>1</v>
      </c>
      <c r="AK65" s="125" t="s">
        <v>2</v>
      </c>
      <c r="AL65" s="125" t="s">
        <v>3</v>
      </c>
      <c r="AM65" s="125"/>
      <c r="AN65" s="125"/>
      <c r="AO65" s="1"/>
    </row>
    <row r="66" spans="1:41" ht="23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63" t="s">
        <v>0</v>
      </c>
      <c r="R66" s="64">
        <f t="shared" ref="R66:AE66" si="32">(R56*$AI$58)/3</f>
        <v>64.393939393939391</v>
      </c>
      <c r="S66" s="64">
        <f t="shared" si="32"/>
        <v>96.590909090909079</v>
      </c>
      <c r="T66" s="64">
        <f t="shared" si="32"/>
        <v>0</v>
      </c>
      <c r="U66" s="64">
        <f t="shared" si="32"/>
        <v>0</v>
      </c>
      <c r="V66" s="64">
        <f t="shared" si="32"/>
        <v>0</v>
      </c>
      <c r="W66" s="64">
        <f t="shared" si="32"/>
        <v>0</v>
      </c>
      <c r="X66" s="64">
        <f t="shared" si="32"/>
        <v>0</v>
      </c>
      <c r="Y66" s="64">
        <f t="shared" si="32"/>
        <v>0</v>
      </c>
      <c r="Z66" s="64">
        <f t="shared" si="32"/>
        <v>0</v>
      </c>
      <c r="AA66" s="64">
        <f t="shared" si="32"/>
        <v>0</v>
      </c>
      <c r="AB66" s="64">
        <f t="shared" si="32"/>
        <v>0</v>
      </c>
      <c r="AC66" s="64">
        <f t="shared" si="32"/>
        <v>0</v>
      </c>
      <c r="AD66" s="64">
        <f t="shared" si="32"/>
        <v>0</v>
      </c>
      <c r="AE66" s="64">
        <f t="shared" si="32"/>
        <v>0</v>
      </c>
      <c r="AF66" s="84"/>
      <c r="AG66" s="84"/>
      <c r="AH66" s="125" t="s">
        <v>75</v>
      </c>
      <c r="AI66" s="125">
        <f>(AI58*3)/100</f>
        <v>2.8977272727272725</v>
      </c>
      <c r="AJ66" s="125">
        <f t="shared" ref="AJ66:AL66" si="33">(AJ58*3)/100</f>
        <v>2.9249999999999998</v>
      </c>
      <c r="AK66" s="125">
        <f t="shared" si="33"/>
        <v>2.8977272727272725</v>
      </c>
      <c r="AL66" s="125">
        <f t="shared" si="33"/>
        <v>2.8840909090909093</v>
      </c>
      <c r="AM66" s="125"/>
      <c r="AN66" s="125"/>
      <c r="AO66" s="1"/>
    </row>
    <row r="67" spans="1:41" ht="18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63" t="s">
        <v>1</v>
      </c>
      <c r="R67" s="65">
        <f t="shared" ref="R67:AE67" si="34">(R57*$AJ$58)/3</f>
        <v>0</v>
      </c>
      <c r="S67" s="65">
        <f t="shared" si="34"/>
        <v>97.5</v>
      </c>
      <c r="T67" s="65">
        <f t="shared" si="34"/>
        <v>0</v>
      </c>
      <c r="U67" s="65">
        <f t="shared" si="34"/>
        <v>0</v>
      </c>
      <c r="V67" s="65">
        <f t="shared" si="34"/>
        <v>0</v>
      </c>
      <c r="W67" s="65">
        <f t="shared" si="34"/>
        <v>0</v>
      </c>
      <c r="X67" s="65">
        <f t="shared" si="34"/>
        <v>0</v>
      </c>
      <c r="Y67" s="65">
        <f t="shared" si="34"/>
        <v>0</v>
      </c>
      <c r="Z67" s="65">
        <f t="shared" si="34"/>
        <v>0</v>
      </c>
      <c r="AA67" s="65">
        <f t="shared" si="34"/>
        <v>0</v>
      </c>
      <c r="AB67" s="65">
        <f t="shared" si="34"/>
        <v>0</v>
      </c>
      <c r="AC67" s="65">
        <f t="shared" si="34"/>
        <v>65</v>
      </c>
      <c r="AD67" s="65">
        <f t="shared" si="34"/>
        <v>65</v>
      </c>
      <c r="AE67" s="65">
        <f t="shared" si="34"/>
        <v>0</v>
      </c>
      <c r="AF67" s="84"/>
      <c r="AG67" s="84"/>
      <c r="AH67" s="1"/>
      <c r="AI67" s="1"/>
      <c r="AJ67" s="1"/>
      <c r="AK67" s="1"/>
      <c r="AL67" s="1"/>
      <c r="AM67" s="1"/>
      <c r="AN67" s="1"/>
      <c r="AO67" s="1"/>
    </row>
    <row r="68" spans="1:41" ht="18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63" t="s">
        <v>2</v>
      </c>
      <c r="R68" s="65">
        <f t="shared" ref="R68:AE68" si="35">(R58*$AK$58)/3</f>
        <v>0</v>
      </c>
      <c r="S68" s="65">
        <f t="shared" si="35"/>
        <v>0</v>
      </c>
      <c r="T68" s="65">
        <f>(T58*$AK$58)/3</f>
        <v>96.590909090909079</v>
      </c>
      <c r="U68" s="65">
        <f t="shared" si="35"/>
        <v>0</v>
      </c>
      <c r="V68" s="65">
        <f t="shared" si="35"/>
        <v>0</v>
      </c>
      <c r="W68" s="65">
        <f t="shared" si="35"/>
        <v>0</v>
      </c>
      <c r="X68" s="65">
        <f t="shared" si="35"/>
        <v>0</v>
      </c>
      <c r="Y68" s="65">
        <f t="shared" si="35"/>
        <v>0</v>
      </c>
      <c r="Z68" s="65">
        <f t="shared" si="35"/>
        <v>0</v>
      </c>
      <c r="AA68" s="65">
        <f t="shared" si="35"/>
        <v>0</v>
      </c>
      <c r="AB68" s="65">
        <f t="shared" si="35"/>
        <v>0</v>
      </c>
      <c r="AC68" s="65">
        <f t="shared" si="35"/>
        <v>0</v>
      </c>
      <c r="AD68" s="65">
        <f t="shared" si="35"/>
        <v>0</v>
      </c>
      <c r="AE68" s="65">
        <f t="shared" si="35"/>
        <v>96.590909090909079</v>
      </c>
      <c r="AF68" s="84"/>
      <c r="AG68" s="84"/>
      <c r="AH68" s="1"/>
      <c r="AI68" s="1"/>
      <c r="AJ68" s="1"/>
      <c r="AK68" s="1"/>
      <c r="AL68" s="1"/>
      <c r="AM68" s="1"/>
      <c r="AN68" s="1"/>
      <c r="AO68" s="1"/>
    </row>
    <row r="69" spans="1:41" ht="18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63" t="s">
        <v>3</v>
      </c>
      <c r="R69" s="65">
        <f t="shared" ref="R69:AE69" si="36">(R59*$AL$58)/3</f>
        <v>64.090909090909093</v>
      </c>
      <c r="S69" s="65">
        <f t="shared" si="36"/>
        <v>0</v>
      </c>
      <c r="T69" s="65">
        <f t="shared" si="36"/>
        <v>0</v>
      </c>
      <c r="U69" s="65">
        <f t="shared" si="36"/>
        <v>0</v>
      </c>
      <c r="V69" s="65">
        <f t="shared" si="36"/>
        <v>0</v>
      </c>
      <c r="W69" s="65">
        <f t="shared" si="36"/>
        <v>0</v>
      </c>
      <c r="X69" s="65">
        <f t="shared" si="36"/>
        <v>0</v>
      </c>
      <c r="Y69" s="65">
        <f t="shared" si="36"/>
        <v>0</v>
      </c>
      <c r="Z69" s="65">
        <f t="shared" si="36"/>
        <v>0</v>
      </c>
      <c r="AA69" s="65">
        <f t="shared" si="36"/>
        <v>0</v>
      </c>
      <c r="AB69" s="65">
        <f t="shared" si="36"/>
        <v>0</v>
      </c>
      <c r="AC69" s="65">
        <f t="shared" si="36"/>
        <v>0</v>
      </c>
      <c r="AD69" s="65">
        <f t="shared" si="36"/>
        <v>64.090909090909093</v>
      </c>
      <c r="AE69" s="65">
        <f t="shared" si="36"/>
        <v>0</v>
      </c>
      <c r="AF69" s="84"/>
      <c r="AG69" s="84"/>
      <c r="AH69" s="1"/>
      <c r="AI69" s="1"/>
      <c r="AJ69" s="1"/>
      <c r="AK69" s="1"/>
      <c r="AL69" s="1"/>
      <c r="AM69" s="1"/>
      <c r="AN69" s="1"/>
      <c r="AO69" s="1"/>
    </row>
    <row r="70" spans="1:41" ht="18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66" t="s">
        <v>4</v>
      </c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84"/>
      <c r="AG70" s="84"/>
      <c r="AH70" s="1"/>
      <c r="AI70" s="1"/>
      <c r="AJ70" s="1"/>
      <c r="AK70" s="1"/>
      <c r="AL70" s="1"/>
      <c r="AM70" s="1"/>
      <c r="AN70" s="1"/>
      <c r="AO70" s="1"/>
    </row>
    <row r="71" spans="1:41" ht="19.5" thickBo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67" t="s">
        <v>5</v>
      </c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84"/>
      <c r="AG71" s="84"/>
      <c r="AH71" s="1"/>
      <c r="AI71" s="1"/>
      <c r="AJ71" s="1"/>
      <c r="AK71" s="1"/>
      <c r="AL71" s="1"/>
      <c r="AM71" s="1"/>
      <c r="AN71" s="1"/>
      <c r="AO71" s="1"/>
    </row>
    <row r="72" spans="1:41" ht="19.5" thickBo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69" t="s">
        <v>41</v>
      </c>
      <c r="R72" s="70">
        <f>SUM(R66:R71)/R62</f>
        <v>64.242424242424249</v>
      </c>
      <c r="S72" s="70">
        <f>SUM(S66:S71)/S62</f>
        <v>97.045454545454533</v>
      </c>
      <c r="T72" s="70">
        <f>SUM(T66:T71)/T62</f>
        <v>96.590909090909079</v>
      </c>
      <c r="U72" s="70"/>
      <c r="V72" s="70"/>
      <c r="W72" s="70"/>
      <c r="X72" s="70"/>
      <c r="Y72" s="70"/>
      <c r="Z72" s="70"/>
      <c r="AA72" s="70"/>
      <c r="AB72" s="70"/>
      <c r="AC72" s="70">
        <f t="shared" ref="AC72:AE72" si="37">SUM(AC66:AC71)/AC62</f>
        <v>65</v>
      </c>
      <c r="AD72" s="70">
        <f t="shared" si="37"/>
        <v>64.545454545454547</v>
      </c>
      <c r="AE72" s="70">
        <f t="shared" si="37"/>
        <v>96.590909090909079</v>
      </c>
      <c r="AF72" s="84"/>
      <c r="AG72" s="84"/>
      <c r="AH72" s="1"/>
      <c r="AI72" s="1"/>
      <c r="AJ72" s="1"/>
      <c r="AK72" s="1"/>
      <c r="AL72" s="1"/>
      <c r="AM72" s="1"/>
      <c r="AN72" s="1"/>
      <c r="AO72" s="1"/>
    </row>
    <row r="73" spans="1:41" ht="19.5" thickBo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71" t="s">
        <v>42</v>
      </c>
      <c r="R73" s="72" t="str">
        <f>IF(R72&gt;50,"Yes","No")</f>
        <v>Yes</v>
      </c>
      <c r="S73" s="72" t="str">
        <f t="shared" ref="S73:AE73" si="38">IF(S72&gt;50,"Yes","No")</f>
        <v>Yes</v>
      </c>
      <c r="T73" s="72" t="str">
        <f t="shared" si="38"/>
        <v>Yes</v>
      </c>
      <c r="U73" s="72"/>
      <c r="V73" s="72"/>
      <c r="W73" s="72"/>
      <c r="X73" s="72"/>
      <c r="Y73" s="72"/>
      <c r="Z73" s="72"/>
      <c r="AA73" s="72"/>
      <c r="AB73" s="72"/>
      <c r="AC73" s="72" t="str">
        <f t="shared" si="38"/>
        <v>Yes</v>
      </c>
      <c r="AD73" s="72" t="str">
        <f t="shared" si="38"/>
        <v>Yes</v>
      </c>
      <c r="AE73" s="72" t="str">
        <f t="shared" si="38"/>
        <v>Yes</v>
      </c>
      <c r="AF73" s="84"/>
      <c r="AG73" s="84"/>
      <c r="AH73" s="1"/>
      <c r="AI73" s="1"/>
      <c r="AJ73" s="1"/>
      <c r="AK73" s="1"/>
      <c r="AL73" s="1"/>
      <c r="AM73" s="1"/>
      <c r="AN73" s="1"/>
      <c r="AO73" s="1"/>
    </row>
    <row r="74" spans="1:4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7" spans="1:41" ht="23.25">
      <c r="Q77" s="125"/>
      <c r="R77" s="125" t="s">
        <v>27</v>
      </c>
      <c r="S77" s="125" t="s">
        <v>28</v>
      </c>
      <c r="T77" s="125" t="s">
        <v>29</v>
      </c>
      <c r="U77" s="125" t="s">
        <v>30</v>
      </c>
      <c r="V77" s="125" t="s">
        <v>31</v>
      </c>
      <c r="W77" s="125" t="s">
        <v>32</v>
      </c>
      <c r="X77" s="125" t="s">
        <v>33</v>
      </c>
      <c r="Y77" s="125" t="s">
        <v>34</v>
      </c>
      <c r="Z77" s="125" t="s">
        <v>35</v>
      </c>
      <c r="AA77" s="125" t="s">
        <v>36</v>
      </c>
      <c r="AB77" s="125" t="s">
        <v>37</v>
      </c>
      <c r="AC77" s="125" t="s">
        <v>38</v>
      </c>
      <c r="AD77" s="125" t="s">
        <v>39</v>
      </c>
      <c r="AE77" s="125" t="s">
        <v>40</v>
      </c>
    </row>
    <row r="78" spans="1:41" ht="23.25">
      <c r="Q78" s="125" t="s">
        <v>41</v>
      </c>
      <c r="R78" s="125">
        <f>(R72*3)/100</f>
        <v>1.9272727272727275</v>
      </c>
      <c r="S78" s="125">
        <f t="shared" ref="S78:AE78" si="39">(S72*3)/100</f>
        <v>2.9113636363636362</v>
      </c>
      <c r="T78" s="125">
        <f t="shared" si="39"/>
        <v>2.8977272727272725</v>
      </c>
      <c r="U78" s="125">
        <f t="shared" si="39"/>
        <v>0</v>
      </c>
      <c r="V78" s="125">
        <f t="shared" si="39"/>
        <v>0</v>
      </c>
      <c r="W78" s="125">
        <f t="shared" si="39"/>
        <v>0</v>
      </c>
      <c r="X78" s="125">
        <f t="shared" si="39"/>
        <v>0</v>
      </c>
      <c r="Y78" s="125">
        <f t="shared" si="39"/>
        <v>0</v>
      </c>
      <c r="Z78" s="125">
        <f t="shared" si="39"/>
        <v>0</v>
      </c>
      <c r="AA78" s="125">
        <f t="shared" si="39"/>
        <v>0</v>
      </c>
      <c r="AB78" s="125">
        <f t="shared" si="39"/>
        <v>0</v>
      </c>
      <c r="AC78" s="125">
        <f t="shared" si="39"/>
        <v>1.95</v>
      </c>
      <c r="AD78" s="125">
        <f t="shared" si="39"/>
        <v>1.9363636363636363</v>
      </c>
      <c r="AE78" s="125">
        <f t="shared" si="39"/>
        <v>2.8977272727272725</v>
      </c>
    </row>
  </sheetData>
  <mergeCells count="52">
    <mergeCell ref="B10:D10"/>
    <mergeCell ref="G8:H8"/>
    <mergeCell ref="G2:H2"/>
    <mergeCell ref="G3:H3"/>
    <mergeCell ref="G4:H4"/>
    <mergeCell ref="G6:H6"/>
    <mergeCell ref="G7:N7"/>
    <mergeCell ref="AJ14:AK14"/>
    <mergeCell ref="AM14:AN14"/>
    <mergeCell ref="A15:A16"/>
    <mergeCell ref="B15:B16"/>
    <mergeCell ref="P15:P16"/>
    <mergeCell ref="Q15:Q16"/>
    <mergeCell ref="R15:S15"/>
    <mergeCell ref="T15:U15"/>
    <mergeCell ref="V15:W15"/>
    <mergeCell ref="X15:Y15"/>
    <mergeCell ref="Z15:AA15"/>
    <mergeCell ref="AB15:AC15"/>
    <mergeCell ref="C15:F15"/>
    <mergeCell ref="R47:S47"/>
    <mergeCell ref="T47:U47"/>
    <mergeCell ref="V47:W47"/>
    <mergeCell ref="X47:Y47"/>
    <mergeCell ref="G9:H9"/>
    <mergeCell ref="G11:H11"/>
    <mergeCell ref="O47:Q47"/>
    <mergeCell ref="R64:AE64"/>
    <mergeCell ref="B4:D4"/>
    <mergeCell ref="B2:D2"/>
    <mergeCell ref="B8:D8"/>
    <mergeCell ref="G5:H5"/>
    <mergeCell ref="G10:H10"/>
    <mergeCell ref="AB50:AC50"/>
    <mergeCell ref="R51:S51"/>
    <mergeCell ref="T51:U51"/>
    <mergeCell ref="V51:W51"/>
    <mergeCell ref="X51:Y51"/>
    <mergeCell ref="Z51:AA51"/>
    <mergeCell ref="AB51:AC51"/>
    <mergeCell ref="Z47:AA47"/>
    <mergeCell ref="AB47:AC47"/>
    <mergeCell ref="R50:S50"/>
    <mergeCell ref="O48:Q48"/>
    <mergeCell ref="O49:Q49"/>
    <mergeCell ref="O50:Q50"/>
    <mergeCell ref="O51:Q51"/>
    <mergeCell ref="R54:AE54"/>
    <mergeCell ref="T50:U50"/>
    <mergeCell ref="V50:W50"/>
    <mergeCell ref="X50:Y50"/>
    <mergeCell ref="Z50:AA50"/>
  </mergeCells>
  <conditionalFormatting sqref="R17:R42 T17:T42 V17:V42 X17:X42 Z17:Z42 AB17:AB42">
    <cfRule type="cellIs" dxfId="0" priority="1" operator="greaterThan">
      <formula>50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2023-03-16T11:03:10Z</dcterms:modified>
</cp:coreProperties>
</file>